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DieseArbeitsmappe" defaultThemeVersion="166925"/>
  <mc:AlternateContent xmlns:mc="http://schemas.openxmlformats.org/markup-compatibility/2006">
    <mc:Choice Requires="x15">
      <x15ac:absPath xmlns:x15ac="http://schemas.microsoft.com/office/spreadsheetml/2010/11/ac" url="\\adb.intra.admin.ch\userhome$\ESTV-01\U80820940\data\Documents\03 FG 12\2025 Berechnungstabelle\"/>
    </mc:Choice>
  </mc:AlternateContent>
  <xr:revisionPtr revIDLastSave="0" documentId="13_ncr:1_{EA611626-B466-41C3-A04B-B0541D26C48C}" xr6:coauthVersionLast="47" xr6:coauthVersionMax="47" xr10:uidLastSave="{00000000-0000-0000-0000-000000000000}"/>
  <workbookProtection workbookAlgorithmName="SHA-512" workbookHashValue="bzy1C9+5lefiUuT6B8L7GYPjysr0/euUCGWZlZ47OQ0BatvSNO8yH3eIE2T34+42hjaDrMYBWjkIzcwW1HvO2Q==" workbookSaltValue="vHE5VPoMGUtk0yBXd/+yew==" workbookSpinCount="100000" lockStructure="1"/>
  <bookViews>
    <workbookView xWindow="8730" yWindow="450" windowWidth="38700" windowHeight="15345" xr2:uid="{E9B9A7A6-AC61-44CE-8A39-F11D313140E0}"/>
  </bookViews>
  <sheets>
    <sheet name="Saisie" sheetId="29" r:id="rId1"/>
    <sheet name="Quittance" sheetId="39" r:id="rId2"/>
    <sheet name="Gestion des versions" sheetId="40" r:id="rId3"/>
    <sheet name="Tableau de calcul" sheetId="33" state="hidden" r:id="rId4"/>
  </sheets>
  <definedNames>
    <definedName name="_xlnm.Print_Area" localSheetId="1">Quittance!$A$1:$H$211</definedName>
    <definedName name="_xlnm.Print_Area" localSheetId="0">Saisie!$A$1:$F$87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7" i="39" l="1"/>
  <c r="A68" i="39"/>
  <c r="H103" i="39"/>
  <c r="H211" i="39" s="1"/>
  <c r="F15" i="39"/>
  <c r="F16" i="39"/>
  <c r="F17" i="39"/>
  <c r="F99" i="33"/>
  <c r="F101" i="33"/>
  <c r="A69" i="39" l="1"/>
  <c r="B50" i="39"/>
  <c r="A50" i="29" l="1"/>
  <c r="D62" i="29" l="1"/>
  <c r="B121" i="33"/>
  <c r="A36" i="39" l="1"/>
  <c r="A35" i="39"/>
  <c r="A31" i="39"/>
  <c r="A30" i="39"/>
  <c r="A39" i="33"/>
  <c r="F35" i="33"/>
  <c r="A36" i="33"/>
  <c r="A35" i="33"/>
  <c r="A34" i="33"/>
  <c r="A33" i="33"/>
  <c r="A29" i="33"/>
  <c r="A24" i="33"/>
  <c r="F14" i="33"/>
  <c r="A14" i="33" l="1"/>
  <c r="A8" i="33"/>
  <c r="D58" i="29" l="1"/>
  <c r="A5" i="39" l="1"/>
  <c r="F22" i="39" l="1"/>
  <c r="F14" i="39"/>
  <c r="F10" i="39"/>
  <c r="F9" i="39"/>
  <c r="F13" i="39"/>
  <c r="F12" i="39"/>
  <c r="F11" i="39"/>
  <c r="F19" i="39"/>
  <c r="F18" i="39"/>
  <c r="F21" i="39"/>
  <c r="F20" i="39"/>
  <c r="F8" i="39"/>
  <c r="A4" i="39" l="1"/>
  <c r="A3" i="39"/>
  <c r="A120" i="33"/>
  <c r="A121" i="33" s="1"/>
  <c r="C121" i="33"/>
  <c r="C122" i="33" s="1"/>
  <c r="C123" i="33" s="1"/>
  <c r="J121" i="33"/>
  <c r="B122" i="33"/>
  <c r="E122" i="33"/>
  <c r="J122" i="33"/>
  <c r="B123" i="33"/>
  <c r="B112" i="39" s="1"/>
  <c r="E123" i="33"/>
  <c r="J123" i="33"/>
  <c r="B124" i="33"/>
  <c r="B113" i="39" s="1"/>
  <c r="E124" i="33"/>
  <c r="J124" i="33"/>
  <c r="B125" i="33"/>
  <c r="E125" i="33"/>
  <c r="J125" i="33"/>
  <c r="B126" i="33"/>
  <c r="E126" i="33"/>
  <c r="J126" i="33"/>
  <c r="B127" i="33"/>
  <c r="B116" i="39" s="1"/>
  <c r="E127" i="33"/>
  <c r="J127" i="33"/>
  <c r="B128" i="33"/>
  <c r="B117" i="39" s="1"/>
  <c r="E128" i="33"/>
  <c r="J128" i="33"/>
  <c r="B129" i="33"/>
  <c r="B118" i="39" s="1"/>
  <c r="E129" i="33"/>
  <c r="J129" i="33"/>
  <c r="B130" i="33"/>
  <c r="E130" i="33"/>
  <c r="J130" i="33"/>
  <c r="B131" i="33"/>
  <c r="B120" i="39" s="1"/>
  <c r="E131" i="33"/>
  <c r="J131" i="33"/>
  <c r="B132" i="33"/>
  <c r="B121" i="39" s="1"/>
  <c r="E132" i="33"/>
  <c r="J132" i="33"/>
  <c r="B133" i="33"/>
  <c r="E133" i="33"/>
  <c r="J133" i="33"/>
  <c r="B134" i="33"/>
  <c r="E134" i="33"/>
  <c r="J134" i="33"/>
  <c r="B135" i="33"/>
  <c r="B124" i="39" s="1"/>
  <c r="E135" i="33"/>
  <c r="J135" i="33"/>
  <c r="B136" i="33"/>
  <c r="B125" i="39" s="1"/>
  <c r="E136" i="33"/>
  <c r="J136" i="33"/>
  <c r="B137" i="33"/>
  <c r="B126" i="39" s="1"/>
  <c r="E137" i="33"/>
  <c r="J137" i="33"/>
  <c r="B138" i="33"/>
  <c r="E138" i="33"/>
  <c r="J138" i="33"/>
  <c r="B139" i="33"/>
  <c r="B128" i="39" s="1"/>
  <c r="E139" i="33"/>
  <c r="J139" i="33"/>
  <c r="B146" i="33"/>
  <c r="B134" i="39" s="1"/>
  <c r="C146" i="33"/>
  <c r="C147" i="33" s="1"/>
  <c r="C148" i="33" s="1"/>
  <c r="C149" i="33" s="1"/>
  <c r="J146" i="33"/>
  <c r="B147" i="33"/>
  <c r="B135" i="39" s="1"/>
  <c r="J147" i="33"/>
  <c r="B148" i="33"/>
  <c r="B136" i="39" s="1"/>
  <c r="J148" i="33"/>
  <c r="B149" i="33"/>
  <c r="B137" i="39" s="1"/>
  <c r="J149" i="33"/>
  <c r="C134" i="39"/>
  <c r="A67" i="29"/>
  <c r="F73" i="33"/>
  <c r="F25" i="33"/>
  <c r="F35" i="39" s="1"/>
  <c r="F72" i="33"/>
  <c r="F74" i="33"/>
  <c r="F4" i="33"/>
  <c r="F30" i="39" s="1"/>
  <c r="F71" i="33"/>
  <c r="F70" i="33"/>
  <c r="F69" i="33"/>
  <c r="F47" i="33"/>
  <c r="F46" i="33"/>
  <c r="D39" i="29"/>
  <c r="A43" i="29"/>
  <c r="A44" i="29"/>
  <c r="G127" i="33" l="1"/>
  <c r="G132" i="33"/>
  <c r="G134" i="33"/>
  <c r="G126" i="33"/>
  <c r="G129" i="33"/>
  <c r="G137" i="33"/>
  <c r="G136" i="33"/>
  <c r="G128" i="33"/>
  <c r="G133" i="33"/>
  <c r="G125" i="33"/>
  <c r="D134" i="39"/>
  <c r="G138" i="33"/>
  <c r="G130" i="33"/>
  <c r="E147" i="33"/>
  <c r="G122" i="33"/>
  <c r="G131" i="33"/>
  <c r="G135" i="33"/>
  <c r="E149" i="33"/>
  <c r="G124" i="33"/>
  <c r="E148" i="33"/>
  <c r="G123" i="33"/>
  <c r="D147" i="33"/>
  <c r="C110" i="39"/>
  <c r="D146" i="33"/>
  <c r="F88" i="33"/>
  <c r="D122" i="33"/>
  <c r="A145" i="33"/>
  <c r="F49" i="33"/>
  <c r="F52" i="33" s="1"/>
  <c r="D121" i="33"/>
  <c r="D110" i="39" s="1"/>
  <c r="A146" i="33"/>
  <c r="A147" i="33" s="1"/>
  <c r="A148" i="33" s="1"/>
  <c r="A149" i="33" s="1"/>
  <c r="A110" i="39"/>
  <c r="A134" i="39" s="1"/>
  <c r="A135" i="39" s="1"/>
  <c r="A136" i="39" s="1"/>
  <c r="A137" i="39" s="1"/>
  <c r="A122" i="33"/>
  <c r="A123" i="33" s="1"/>
  <c r="A124" i="33" s="1"/>
  <c r="A125" i="33" s="1"/>
  <c r="A126" i="33" s="1"/>
  <c r="A127" i="33" s="1"/>
  <c r="A128" i="33" s="1"/>
  <c r="A129" i="33" s="1"/>
  <c r="A130" i="33" s="1"/>
  <c r="A131" i="33" s="1"/>
  <c r="A132" i="33" s="1"/>
  <c r="A133" i="33" s="1"/>
  <c r="A134" i="33" s="1"/>
  <c r="A135" i="33" s="1"/>
  <c r="A136" i="33" s="1"/>
  <c r="A137" i="33" s="1"/>
  <c r="A138" i="33" s="1"/>
  <c r="A139" i="33" s="1"/>
  <c r="D149" i="33"/>
  <c r="D123" i="33"/>
  <c r="D112" i="39" s="1"/>
  <c r="C124" i="33"/>
  <c r="D148" i="33"/>
  <c r="B114" i="39"/>
  <c r="B122" i="39"/>
  <c r="F68" i="33"/>
  <c r="B115" i="39"/>
  <c r="B123" i="39"/>
  <c r="F67" i="33"/>
  <c r="F50" i="33"/>
  <c r="F86" i="33"/>
  <c r="F102" i="33"/>
  <c r="G101" i="33" s="1"/>
  <c r="B111" i="39"/>
  <c r="B119" i="39"/>
  <c r="B127" i="39"/>
  <c r="F48" i="33"/>
  <c r="A109" i="39"/>
  <c r="A133" i="39" s="1"/>
  <c r="B110" i="39"/>
  <c r="C135" i="39"/>
  <c r="D135" i="39" s="1"/>
  <c r="F23" i="39"/>
  <c r="A68" i="29"/>
  <c r="A69" i="29" s="1"/>
  <c r="A70" i="29" s="1"/>
  <c r="A71" i="29" s="1"/>
  <c r="A72" i="29" s="1"/>
  <c r="A73" i="29" s="1"/>
  <c r="A74" i="29" s="1"/>
  <c r="A75" i="29" s="1"/>
  <c r="A76" i="29" s="1"/>
  <c r="A77" i="29" s="1"/>
  <c r="A78" i="29" s="1"/>
  <c r="A79" i="29" s="1"/>
  <c r="A80" i="29" s="1"/>
  <c r="A81" i="29" s="1"/>
  <c r="A82" i="29" s="1"/>
  <c r="A83" i="29" s="1"/>
  <c r="A84" i="29" s="1"/>
  <c r="A85" i="29" s="1"/>
  <c r="A86" i="29" s="1"/>
  <c r="G148" i="33" l="1"/>
  <c r="G147" i="33"/>
  <c r="G104" i="33"/>
  <c r="B68" i="29"/>
  <c r="F51" i="33"/>
  <c r="G52" i="33" s="1"/>
  <c r="E54" i="33" s="1"/>
  <c r="A60" i="33" s="1"/>
  <c r="F89" i="33"/>
  <c r="G86" i="33" s="1"/>
  <c r="G99" i="33"/>
  <c r="F75" i="33"/>
  <c r="G74" i="33" s="1"/>
  <c r="G78" i="33" s="1"/>
  <c r="D124" i="33"/>
  <c r="C125" i="33"/>
  <c r="C113" i="39"/>
  <c r="C112" i="39"/>
  <c r="D111" i="39"/>
  <c r="C111" i="39"/>
  <c r="A111" i="39"/>
  <c r="C136" i="39"/>
  <c r="D136" i="39" s="1"/>
  <c r="E78" i="39"/>
  <c r="A77" i="39"/>
  <c r="A76" i="39"/>
  <c r="A78" i="39"/>
  <c r="A75" i="39"/>
  <c r="A70" i="39"/>
  <c r="A63" i="39"/>
  <c r="A62" i="39"/>
  <c r="A61" i="39"/>
  <c r="A59" i="39"/>
  <c r="A56" i="39"/>
  <c r="A55" i="39"/>
  <c r="A48" i="39"/>
  <c r="A47" i="39"/>
  <c r="A46" i="39"/>
  <c r="A45" i="39"/>
  <c r="A44" i="39"/>
  <c r="A43" i="39"/>
  <c r="A71" i="39"/>
  <c r="A64" i="39"/>
  <c r="F77" i="39"/>
  <c r="A45" i="29"/>
  <c r="A46" i="29"/>
  <c r="D48" i="29"/>
  <c r="G39" i="39" s="1"/>
  <c r="E48" i="29"/>
  <c r="G27" i="39" s="1"/>
  <c r="F60" i="33" l="1"/>
  <c r="G88" i="33"/>
  <c r="G92" i="33" s="1"/>
  <c r="G4" i="33"/>
  <c r="G25" i="33"/>
  <c r="E35" i="39" s="1"/>
  <c r="F58" i="33"/>
  <c r="C126" i="33"/>
  <c r="D125" i="33"/>
  <c r="D113" i="39"/>
  <c r="C114" i="39"/>
  <c r="A112" i="39"/>
  <c r="C137" i="39"/>
  <c r="D137" i="39" s="1"/>
  <c r="F78" i="39"/>
  <c r="F75" i="39"/>
  <c r="F7" i="33"/>
  <c r="G5" i="33" l="1"/>
  <c r="E31" i="39" s="1"/>
  <c r="E30" i="39"/>
  <c r="G105" i="33"/>
  <c r="G106" i="33" s="1"/>
  <c r="G108" i="33" s="1"/>
  <c r="G26" i="33"/>
  <c r="E36" i="39" s="1"/>
  <c r="C127" i="33"/>
  <c r="D126" i="33"/>
  <c r="D114" i="39"/>
  <c r="C115" i="39"/>
  <c r="A113" i="39"/>
  <c r="F13" i="33"/>
  <c r="F15" i="33" s="1"/>
  <c r="G89" i="39"/>
  <c r="G88" i="39"/>
  <c r="E75" i="39"/>
  <c r="E121" i="33" l="1"/>
  <c r="G121" i="33" s="1"/>
  <c r="J140" i="33" s="1"/>
  <c r="D127" i="33"/>
  <c r="C128" i="33"/>
  <c r="F26" i="33"/>
  <c r="F36" i="39" s="1"/>
  <c r="G36" i="39" s="1"/>
  <c r="D115" i="39"/>
  <c r="C116" i="39"/>
  <c r="A114" i="39"/>
  <c r="E77" i="39"/>
  <c r="K140" i="33" l="1"/>
  <c r="F29" i="33"/>
  <c r="E146" i="33"/>
  <c r="G146" i="33" s="1"/>
  <c r="D128" i="33"/>
  <c r="C129" i="33"/>
  <c r="C117" i="39"/>
  <c r="D116" i="39"/>
  <c r="A115" i="39"/>
  <c r="K150" i="33" l="1"/>
  <c r="J150" i="33"/>
  <c r="F139" i="33"/>
  <c r="F127" i="33"/>
  <c r="F137" i="33"/>
  <c r="F125" i="33"/>
  <c r="F138" i="33"/>
  <c r="F131" i="33"/>
  <c r="F122" i="33"/>
  <c r="F130" i="33"/>
  <c r="F123" i="33"/>
  <c r="F129" i="33"/>
  <c r="F134" i="33"/>
  <c r="F135" i="33"/>
  <c r="F136" i="33"/>
  <c r="F121" i="33"/>
  <c r="F132" i="33"/>
  <c r="F128" i="33"/>
  <c r="F124" i="33"/>
  <c r="F126" i="33"/>
  <c r="F133" i="33"/>
  <c r="C130" i="33"/>
  <c r="C119" i="39" s="1"/>
  <c r="D129" i="33"/>
  <c r="D117" i="39"/>
  <c r="C118" i="39"/>
  <c r="A116" i="39"/>
  <c r="F146" i="33" l="1"/>
  <c r="F149" i="33"/>
  <c r="F147" i="33"/>
  <c r="F148" i="33"/>
  <c r="C131" i="33"/>
  <c r="C120" i="39" s="1"/>
  <c r="D130" i="33"/>
  <c r="D119" i="39" s="1"/>
  <c r="D118" i="39"/>
  <c r="E111" i="39"/>
  <c r="E135" i="39" s="1"/>
  <c r="E119" i="39"/>
  <c r="E122" i="39"/>
  <c r="E117" i="39"/>
  <c r="E125" i="39"/>
  <c r="E120" i="39"/>
  <c r="E114" i="39"/>
  <c r="E118" i="39"/>
  <c r="E121" i="39"/>
  <c r="E126" i="39"/>
  <c r="E124" i="39"/>
  <c r="E127" i="39"/>
  <c r="E112" i="39"/>
  <c r="E136" i="39" s="1"/>
  <c r="E113" i="39"/>
  <c r="E137" i="39" s="1"/>
  <c r="E110" i="39"/>
  <c r="E134" i="39" s="1"/>
  <c r="E128" i="39"/>
  <c r="E115" i="39"/>
  <c r="E123" i="39"/>
  <c r="E116" i="39"/>
  <c r="A117" i="39"/>
  <c r="D131" i="33" l="1"/>
  <c r="D120" i="39" s="1"/>
  <c r="C132" i="33"/>
  <c r="C121" i="39" s="1"/>
  <c r="A118" i="39"/>
  <c r="D132" i="33" l="1"/>
  <c r="D121" i="39" s="1"/>
  <c r="C133" i="33"/>
  <c r="C122" i="39" s="1"/>
  <c r="A119" i="39"/>
  <c r="C134" i="33" l="1"/>
  <c r="C123" i="39" s="1"/>
  <c r="D133" i="33"/>
  <c r="D122" i="39" s="1"/>
  <c r="A120" i="39"/>
  <c r="C135" i="33" l="1"/>
  <c r="D134" i="33"/>
  <c r="D123" i="39" s="1"/>
  <c r="A121" i="39"/>
  <c r="D135" i="33" l="1"/>
  <c r="D124" i="39" s="1"/>
  <c r="C136" i="33"/>
  <c r="C124" i="39"/>
  <c r="A122" i="39"/>
  <c r="C125" i="39"/>
  <c r="C137" i="33" l="1"/>
  <c r="D136" i="33"/>
  <c r="D125" i="39" s="1"/>
  <c r="A123" i="39"/>
  <c r="C138" i="33" l="1"/>
  <c r="D137" i="33"/>
  <c r="D126" i="39" s="1"/>
  <c r="C126" i="39"/>
  <c r="A124" i="39"/>
  <c r="C139" i="33" l="1"/>
  <c r="D139" i="33" s="1"/>
  <c r="D138" i="33"/>
  <c r="D127" i="39" s="1"/>
  <c r="C127" i="39"/>
  <c r="A125" i="39"/>
  <c r="C128" i="39" l="1"/>
  <c r="A126" i="39"/>
  <c r="D128" i="39"/>
  <c r="A127" i="39" l="1"/>
  <c r="F56" i="39"/>
  <c r="E62" i="39"/>
  <c r="H64" i="39" s="1"/>
  <c r="F57" i="39"/>
  <c r="F69" i="39"/>
  <c r="F60" i="39"/>
  <c r="F61" i="39"/>
  <c r="F68" i="39"/>
  <c r="F58" i="39"/>
  <c r="F55" i="39"/>
  <c r="F59" i="39"/>
  <c r="F62" i="39"/>
  <c r="F63" i="39"/>
  <c r="F70" i="39"/>
  <c r="A128" i="39" l="1"/>
  <c r="E69" i="39"/>
  <c r="H71" i="39" s="1"/>
  <c r="B67" i="29" l="1"/>
  <c r="F48" i="39"/>
  <c r="F43" i="39"/>
  <c r="F44" i="39"/>
  <c r="F45" i="39"/>
  <c r="F47" i="39"/>
  <c r="F5" i="33"/>
  <c r="F31" i="39" s="1"/>
  <c r="G31" i="39" s="1"/>
  <c r="F46" i="39"/>
  <c r="C64" i="29" l="1"/>
  <c r="E120" i="33"/>
  <c r="E80" i="39"/>
  <c r="F8" i="33"/>
  <c r="F9" i="33" s="1"/>
  <c r="F18" i="33" s="1"/>
  <c r="E49" i="39"/>
  <c r="F49" i="39"/>
  <c r="F120" i="33" l="1"/>
  <c r="H131" i="33" s="1"/>
  <c r="I131" i="33" s="1"/>
  <c r="G120" i="33"/>
  <c r="F28" i="33"/>
  <c r="E145" i="33"/>
  <c r="G145" i="33" s="1"/>
  <c r="G51" i="39"/>
  <c r="G32" i="39"/>
  <c r="G37" i="39" s="1"/>
  <c r="G40" i="39" s="1"/>
  <c r="H129" i="33" l="1"/>
  <c r="I129" i="33" s="1"/>
  <c r="G118" i="39" s="1"/>
  <c r="H123" i="33"/>
  <c r="I123" i="33" s="1"/>
  <c r="G112" i="39" s="1"/>
  <c r="H122" i="33"/>
  <c r="I122" i="33" s="1"/>
  <c r="G111" i="39" s="1"/>
  <c r="H136" i="33"/>
  <c r="I136" i="33" s="1"/>
  <c r="G125" i="39" s="1"/>
  <c r="H134" i="33"/>
  <c r="I134" i="33" s="1"/>
  <c r="G123" i="39" s="1"/>
  <c r="H121" i="33"/>
  <c r="F110" i="39" s="1"/>
  <c r="F134" i="39" s="1"/>
  <c r="H126" i="33"/>
  <c r="I126" i="33" s="1"/>
  <c r="G115" i="39" s="1"/>
  <c r="H130" i="33"/>
  <c r="I130" i="33" s="1"/>
  <c r="G119" i="39" s="1"/>
  <c r="H125" i="33"/>
  <c r="I125" i="33" s="1"/>
  <c r="G114" i="39" s="1"/>
  <c r="H133" i="33"/>
  <c r="I133" i="33" s="1"/>
  <c r="G122" i="39" s="1"/>
  <c r="H124" i="33"/>
  <c r="I124" i="33" s="1"/>
  <c r="G113" i="39" s="1"/>
  <c r="E109" i="39"/>
  <c r="E133" i="39" s="1"/>
  <c r="H128" i="33"/>
  <c r="I128" i="33" s="1"/>
  <c r="G117" i="39" s="1"/>
  <c r="H139" i="33"/>
  <c r="I139" i="33" s="1"/>
  <c r="G128" i="39" s="1"/>
  <c r="H127" i="33"/>
  <c r="I127" i="33" s="1"/>
  <c r="G116" i="39" s="1"/>
  <c r="H135" i="33"/>
  <c r="I135" i="33" s="1"/>
  <c r="G124" i="39" s="1"/>
  <c r="H138" i="33"/>
  <c r="F127" i="39" s="1"/>
  <c r="H137" i="33"/>
  <c r="I137" i="33" s="1"/>
  <c r="G126" i="39" s="1"/>
  <c r="H132" i="33"/>
  <c r="I132" i="33" s="1"/>
  <c r="G121" i="39" s="1"/>
  <c r="F30" i="33"/>
  <c r="F34" i="33"/>
  <c r="F36" i="33" s="1"/>
  <c r="F145" i="33"/>
  <c r="F120" i="39"/>
  <c r="G120" i="39"/>
  <c r="B51" i="39"/>
  <c r="F50" i="39"/>
  <c r="F112" i="39" l="1"/>
  <c r="F136" i="39" s="1"/>
  <c r="F125" i="39"/>
  <c r="F111" i="39"/>
  <c r="F135" i="39" s="1"/>
  <c r="F118" i="39"/>
  <c r="I138" i="33"/>
  <c r="G127" i="39" s="1"/>
  <c r="I121" i="33"/>
  <c r="F122" i="39"/>
  <c r="F123" i="39"/>
  <c r="F115" i="39"/>
  <c r="F124" i="39"/>
  <c r="F119" i="39"/>
  <c r="F128" i="39"/>
  <c r="F117" i="39"/>
  <c r="F121" i="39"/>
  <c r="F113" i="39"/>
  <c r="F137" i="39" s="1"/>
  <c r="F116" i="39"/>
  <c r="F114" i="39"/>
  <c r="F126" i="39"/>
  <c r="F39" i="33"/>
  <c r="F57" i="33" s="1"/>
  <c r="F59" i="33" s="1"/>
  <c r="F61" i="33" s="1"/>
  <c r="F77" i="33" s="1"/>
  <c r="F78" i="33" s="1"/>
  <c r="F79" i="33" s="1"/>
  <c r="F91" i="33" s="1"/>
  <c r="F92" i="33" s="1"/>
  <c r="F93" i="33" s="1"/>
  <c r="F111" i="33" s="1"/>
  <c r="H147" i="33"/>
  <c r="H149" i="33"/>
  <c r="H146" i="33"/>
  <c r="H148" i="33"/>
  <c r="I140" i="33" l="1"/>
  <c r="F112" i="33" s="1"/>
  <c r="A112" i="33" s="1"/>
  <c r="D81" i="39" s="1"/>
  <c r="G110" i="39"/>
  <c r="G129" i="39" s="1"/>
  <c r="G81" i="39" s="1"/>
  <c r="I148" i="33"/>
  <c r="G136" i="39" s="1"/>
  <c r="I146" i="33"/>
  <c r="I147" i="33"/>
  <c r="G135" i="39" s="1"/>
  <c r="I149" i="33"/>
  <c r="G137" i="39" s="1"/>
  <c r="G64" i="39"/>
  <c r="G92" i="39" s="1"/>
  <c r="G52" i="39"/>
  <c r="E112" i="33" l="1"/>
  <c r="I150" i="33"/>
  <c r="F113" i="33" s="1"/>
  <c r="F114" i="33" s="1"/>
  <c r="G134" i="39"/>
  <c r="G138" i="39" s="1"/>
  <c r="G65" i="39"/>
  <c r="G71" i="39"/>
  <c r="A113" i="33" l="1"/>
  <c r="D82" i="39" s="1"/>
  <c r="E113" i="33"/>
  <c r="G82" i="39"/>
  <c r="G90" i="39"/>
  <c r="G91" i="39"/>
  <c r="G72" i="39"/>
  <c r="G83" i="39" l="1"/>
  <c r="G93"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Stefan T. Ulrich</author>
  </authors>
  <commentList>
    <comment ref="B119" authorId="0" shapeId="0" xr:uid="{F4156F07-9318-46D1-A452-B907B93ADD3A}">
      <text>
        <r>
          <rPr>
            <b/>
            <sz val="9"/>
            <color indexed="81"/>
            <rFont val="Segoe UI"/>
            <family val="2"/>
          </rPr>
          <t>Stefan T. Ulrich:</t>
        </r>
        <r>
          <rPr>
            <sz val="9"/>
            <color indexed="81"/>
            <rFont val="Segoe UI"/>
            <family val="2"/>
          </rPr>
          <t xml:space="preserve">
Vorsteuer angefallen oder geltend gemacht???</t>
        </r>
      </text>
    </comment>
    <comment ref="B143" authorId="0" shapeId="0" xr:uid="{4ADFC076-BEC7-48AE-94BC-DB0EF8690ECB}">
      <text>
        <r>
          <rPr>
            <b/>
            <sz val="9"/>
            <color indexed="81"/>
            <rFont val="Segoe UI"/>
            <family val="2"/>
          </rPr>
          <t>Stefan T. Ulrich:</t>
        </r>
        <r>
          <rPr>
            <sz val="9"/>
            <color indexed="81"/>
            <rFont val="Segoe UI"/>
            <family val="2"/>
          </rPr>
          <t xml:space="preserve">
Vorsteuer angefallen oder geltend gemacht???</t>
        </r>
      </text>
    </comment>
  </commentList>
</comments>
</file>

<file path=xl/sharedStrings.xml><?xml version="1.0" encoding="utf-8"?>
<sst xmlns="http://schemas.openxmlformats.org/spreadsheetml/2006/main" count="316" uniqueCount="190">
  <si>
    <t>=</t>
  </si>
  <si>
    <t>./.</t>
  </si>
  <si>
    <t>-</t>
  </si>
  <si>
    <t>+</t>
  </si>
  <si>
    <t>Total</t>
  </si>
  <si>
    <t xml:space="preserve">  </t>
  </si>
  <si>
    <t xml:space="preserve">   </t>
  </si>
  <si>
    <t>Calcul du droit à la déduction de l'impôt préalable</t>
  </si>
  <si>
    <t>Calcul du droit à la déduction de l'impôt préalable pour les services</t>
  </si>
  <si>
    <t>Taux de l'impôt</t>
  </si>
  <si>
    <t>Compte</t>
  </si>
  <si>
    <t>Description</t>
  </si>
  <si>
    <t>Montant</t>
  </si>
  <si>
    <t>2. Saisie de l'impôt préalable déclaré dans les décomptes TVA et des différences constatées dans la concordance de l'impôt préalable</t>
  </si>
  <si>
    <t>Trimestre</t>
  </si>
  <si>
    <t>Différence selon concordance impôt préalable:</t>
  </si>
  <si>
    <t>Recettes de prestations imposables et ayant fait l'objet de l'option</t>
  </si>
  <si>
    <t>Recettes non affectées d'activités relevant de la puissance publique</t>
  </si>
  <si>
    <t>4. Réduction de la déduction de l'impôt préalable en raison de subventions affectées</t>
  </si>
  <si>
    <t>Méthode de calcul choisie:</t>
  </si>
  <si>
    <t>6. Changement d'affectation</t>
  </si>
  <si>
    <t>Veuillez compléter les champs gris uniquement. Afin que le calcul de la déduction de l'impôt préalable soit correct, les autres champs ne doivent pas être modifiés.</t>
  </si>
  <si>
    <t>Année</t>
  </si>
  <si>
    <t>Usage précédent dans le domaine exclu et relevant de la puissance publique</t>
  </si>
  <si>
    <t>Durée d'amortissement</t>
  </si>
  <si>
    <t>20 ans</t>
  </si>
  <si>
    <t>5 ans</t>
  </si>
  <si>
    <t>Impôts préalables</t>
  </si>
  <si>
    <t>Qualification</t>
  </si>
  <si>
    <t>Remarques</t>
  </si>
  <si>
    <t>(notamment exportations)</t>
  </si>
  <si>
    <t>(prestations fournies sur territoire étranger)</t>
  </si>
  <si>
    <t>(exclues)</t>
  </si>
  <si>
    <t>(autres prestations exclues)</t>
  </si>
  <si>
    <t>Divers (par ex. valeur du sol)</t>
  </si>
  <si>
    <t>Calcul de la réduction et de la correction de la déduction de l'impôt préalable</t>
  </si>
  <si>
    <t>Réduction de la déduction de l'impôt préalable en raison de subventions affectées</t>
  </si>
  <si>
    <t>Impôt préalable affecté restant</t>
  </si>
  <si>
    <t>Correction de la déduction de l'impôt préalable en raison de recettes affectées d'une activité relevant de la puissance publique</t>
  </si>
  <si>
    <t>+ impôt préalable non affecté payé</t>
  </si>
  <si>
    <t>Total impôt préalable restant (affecté + non affecté)</t>
  </si>
  <si>
    <t>Recettes du commerce de papiers-valeurs</t>
  </si>
  <si>
    <t>Subvention (affectée)</t>
  </si>
  <si>
    <t>Réduction de la déduction de l'impôt préalable (affectée)</t>
  </si>
  <si>
    <t>Recettes affectées d'une activité relevant de la puissance publique</t>
  </si>
  <si>
    <t>Correction de la déduction de l'impôt préalable (affectée)</t>
  </si>
  <si>
    <t>Chiffre d'affaires provenant d'autres prestations exclues du champ de l'impôt</t>
  </si>
  <si>
    <t>Base de calcul pour la correction de la déduction de l'impôt préalable</t>
  </si>
  <si>
    <t>Chiffre d'affaires provenant de prestations imposables et ayant fait l'objet de l'option</t>
  </si>
  <si>
    <t>Recettes d'intérêts et recettes du commerce de papiers-valeurs</t>
  </si>
  <si>
    <t>Impôt préalable restant</t>
  </si>
  <si>
    <t>Chiffre d'affaires provenant de recettes d'intérêts</t>
  </si>
  <si>
    <t>Recettes provenant de dons</t>
  </si>
  <si>
    <t>Recettes non affectées d'une activité relevant de la puissance publique</t>
  </si>
  <si>
    <t>Subventions non affectées</t>
  </si>
  <si>
    <t>Réduction de la déduction de l'impôt préalable en raison de subventions non affectées</t>
  </si>
  <si>
    <t>Total base de calcul de la correction de la déduction de l'impôt préalable</t>
  </si>
  <si>
    <t>Corrections provenant de changements d'affectation (prestation à soi-même / dégrèvement ultérieur)</t>
  </si>
  <si>
    <t xml:space="preserve">Année précédente: chiffre d'affaires exclu + recettes provenant d'une </t>
  </si>
  <si>
    <t>Impôt préalable existant des exercices précédents / durée d'amortissement 20 ans</t>
  </si>
  <si>
    <t>Impôt préalable acquitté</t>
  </si>
  <si>
    <t>Amortissement</t>
  </si>
  <si>
    <t>Valeur vénale, exercice en cours</t>
  </si>
  <si>
    <t>Usage précédent dans le domaine exclu</t>
  </si>
  <si>
    <t>Usage déterminant</t>
  </si>
  <si>
    <t>Différence par rapport à l'exercice en cours</t>
  </si>
  <si>
    <t>Ligne</t>
  </si>
  <si>
    <t>Chiffre</t>
  </si>
  <si>
    <t>Dégrèvement ultérieur de l'impôt préalable (art. 32)</t>
  </si>
  <si>
    <t>Corrections de la déduction de l'impôt préalable : double affectation (art. 30) et prestation à soi-même (art. 31)</t>
  </si>
  <si>
    <t>Réductions de la déduction de l'impôt préalable (art. 33, al. 2)</t>
  </si>
  <si>
    <t>Total ch. 400 à 420</t>
  </si>
  <si>
    <t>Impôts préalables existants des années précédentes / Durée d'amortissement 5 ans</t>
  </si>
  <si>
    <t>Changement d'affectation (dégrèvement ultérieur / prestation à soi-même) ?</t>
  </si>
  <si>
    <t>Imposable/option</t>
  </si>
  <si>
    <t>Exonéré</t>
  </si>
  <si>
    <t>Étranger</t>
  </si>
  <si>
    <t>Procédure de déclaration</t>
  </si>
  <si>
    <t>Recettes d'intérêts</t>
  </si>
  <si>
    <t>Autres prestations exclues</t>
  </si>
  <si>
    <t>Subventions affectées</t>
  </si>
  <si>
    <t>Dons</t>
  </si>
  <si>
    <t>Puissance publique, non affectée</t>
  </si>
  <si>
    <t>Non pertinent</t>
  </si>
  <si>
    <t>Chiffre d'affaires provenant de prestations exonérées</t>
  </si>
  <si>
    <t>Total base de calcul de la réduction de la déduction de l'impôt préalable</t>
  </si>
  <si>
    <r>
      <t xml:space="preserve">Changement d'affectation 5 ans </t>
    </r>
    <r>
      <rPr>
        <sz val="11"/>
        <rFont val="Arial"/>
        <family val="2"/>
      </rPr>
      <t>(+ = Dégrèvement ultérieur; - = Prestation à soi-même)</t>
    </r>
  </si>
  <si>
    <t>Puissance publique, affectée</t>
  </si>
  <si>
    <t>Variante 1: Imposition tacite</t>
  </si>
  <si>
    <t>Impôt préalable (CI)</t>
  </si>
  <si>
    <t>2.1 Réduction de la déduction de l'impôt préalable en raison de subventions affectées</t>
  </si>
  <si>
    <t>Variante 2: selon propre calcul</t>
  </si>
  <si>
    <t>Impôt préalable restant variante 1</t>
  </si>
  <si>
    <t>Impôt préalable restant variante 2</t>
  </si>
  <si>
    <t>Pourcentage</t>
  </si>
  <si>
    <t>Impôt préalable restant pour les autres calculs</t>
  </si>
  <si>
    <t xml:space="preserve">      relevant de la puissance publique</t>
  </si>
  <si>
    <t xml:space="preserve">2.2 Correction de la déduction de l'impôt préalable en raison d'une activité affectée </t>
  </si>
  <si>
    <t>Impôt préalable restant selon chiffre 2.1</t>
  </si>
  <si>
    <t>Impôt préalable restant selon chiffre 2.2</t>
  </si>
  <si>
    <t>Impôt préalable non affecté</t>
  </si>
  <si>
    <t>Impôt préalable restant selon chiffre 2.3</t>
  </si>
  <si>
    <t>2.4 Réduction de la déduction de l'impôt préalable en raison d'autres subventions</t>
  </si>
  <si>
    <t xml:space="preserve">      de l'impôt et d'une activité non affectée relevant de la puissance publique</t>
  </si>
  <si>
    <t>2.5 Correction de la déduction de l'impôt préalable en raison de prestations exclues</t>
  </si>
  <si>
    <t>Impôt préalable restant selon chiffre 2.4</t>
  </si>
  <si>
    <t>Part chiffre d'affaires exclu + recettes provenant d'une activité non affectée relevant de la puissance publique exercice précédent selon calcul ci-dessus :</t>
  </si>
  <si>
    <t>Part chiffre d'affaires exclu + recettes provenant d'une activité non affectée relevant de la puissance publique exercice en cours selon chiffre 2.5 :</t>
  </si>
  <si>
    <t>Changement d'affectation par rapport à l'exercice précédent</t>
  </si>
  <si>
    <t>Impôt préalable restant selon chiffre 2.5</t>
  </si>
  <si>
    <t>Affectation déterminante</t>
  </si>
  <si>
    <r>
      <t xml:space="preserve">Changement d'affectation  20 ans </t>
    </r>
    <r>
      <rPr>
        <sz val="10"/>
        <rFont val="Arial"/>
        <family val="2"/>
      </rPr>
      <t>(+ = dégrèvement ultérieur; - = prestations à soi-même)</t>
    </r>
  </si>
  <si>
    <t>Impôt préalable existant des exercices précédents / durée d'amortissement 5 ans</t>
  </si>
  <si>
    <r>
      <t xml:space="preserve">Changement d'affectation  5 ans </t>
    </r>
    <r>
      <rPr>
        <sz val="10"/>
        <rFont val="Arial"/>
        <family val="2"/>
      </rPr>
      <t>(+ = dégrèvement ultérieur; - = prestations à soi-même)</t>
    </r>
  </si>
  <si>
    <t>Imposition tacite</t>
  </si>
  <si>
    <t>5. Correction de la déduction de l'impôt préalable en raison d'une activité affectée relevant de la puissance publique</t>
  </si>
  <si>
    <t>activité relevant de la puissance publique (non affectée)</t>
  </si>
  <si>
    <t>Y a-t-il changement d'affectation entraînant un Duip ou Pàsm ?</t>
  </si>
  <si>
    <t>Aperçu du calcul du changement d'affectation (prestation à soi-même / dégrèvement ultérieur)</t>
  </si>
  <si>
    <t>Changement d'affectation</t>
  </si>
  <si>
    <t>2.6 Changement d'affectation</t>
  </si>
  <si>
    <t>Prestations exclues du champ de l'impôt fournies sur le territoire suisse n'ayant pas fait l'objet de l'option / sans recettes d'intérêts et sans recettes du commerce de papiers-valeurs</t>
  </si>
  <si>
    <t>Collectivité publique / Service</t>
  </si>
  <si>
    <t>Données saisies issues du compte annuel - Total par type de revenu</t>
  </si>
  <si>
    <t>Qualification du point de vue du droit fiscal</t>
  </si>
  <si>
    <t>Impôt préalable affecté</t>
  </si>
  <si>
    <t>Correction de la déduction de l'impôt préalable provenant de recettes d'intérêts nécessaire ?</t>
  </si>
  <si>
    <t>Chiffre d'affaires imposable et ayant fait l'objet de l'option + chiffre d'affaires exonéré + prestations fournies à l'étranger</t>
  </si>
  <si>
    <t>Chiffre d'affaires provenant de prestations fournies à l'étranger</t>
  </si>
  <si>
    <t>Chiffre d'affaires provenant de prestations réallisées à l'étranger</t>
  </si>
  <si>
    <t xml:space="preserve">2.3 Correction de la déduction de l'impôt préalable en raison de recettes d’intérêts et </t>
  </si>
  <si>
    <t xml:space="preserve">      de recettes provenant du commerce de papiers-valeurs</t>
  </si>
  <si>
    <t>Recettes d'intérêts (internes et externes; compte 440X) et recettes provenant du commerce de papiers-valeurs</t>
  </si>
  <si>
    <t>Chiffre d'affaires exclu du champ de l'impôt (hors recettes d’intérêts / commerce de papiers-valeurs) + recettes non affectées à une activité relevant de la puissance publique</t>
  </si>
  <si>
    <t>Impôt préalable grevant les coûts en matériel et en prestations de services</t>
  </si>
  <si>
    <t>Impôt préalable grevant les investissements et autres charges d’exploitation</t>
  </si>
  <si>
    <t>Correction de la déduction de l'impôt préal. en raison de recettes d'intérêts et de recettes du commerce de papiers-valeurs</t>
  </si>
  <si>
    <t>Chiffre d'affaires provenant de recettes d'intérêts et de recettes du commerce de papiers-valeurs</t>
  </si>
  <si>
    <t>Correction de la déduction de l'impôt préalable en cas de double affectation (prestations exclues et activité relevant de la puissance publique)</t>
  </si>
  <si>
    <t>Année précédente: chiffre d'affaires imposable et ayant fait l'objet de l'option</t>
  </si>
  <si>
    <t>Total base de calcul de la corretion de la déduction de l'impôt préalable de l'année précédente</t>
  </si>
  <si>
    <t>Les explications contenues dans l'info TVA 19 concernant le secteur Collectivités publiques, en particulier celles du chapitre F.3, doivent être respectées.</t>
  </si>
  <si>
    <t>Correction de l'impôt préalable en raison de prest. exclues du champ de l'impôt et d'une activité relevant de la puissance publique</t>
  </si>
  <si>
    <t>Déclaration dans le décompte de la TVA</t>
  </si>
  <si>
    <r>
      <t xml:space="preserve">Changement d'affectation 20 ans </t>
    </r>
    <r>
      <rPr>
        <sz val="11"/>
        <rFont val="Arial"/>
        <family val="2"/>
      </rPr>
      <t>(+ = Dégrèvement ultérieur; - = Prestation à soi-même)</t>
    </r>
  </si>
  <si>
    <t>Il faut vérifier dans chaque cas d'espèce si le calcul du montant déductible au titre de l'impôt préalable effectué avec la présente feuille de calcul donne un résultat correct. Un contrôle au sens de l'art. 78 LTVA demeure réservé.</t>
  </si>
  <si>
    <t>Compte de résultat 
(Z 400)</t>
  </si>
  <si>
    <t>No. TVA</t>
  </si>
  <si>
    <t>Feuille de calcul pour l'info TVA concernant le secteur collectivités publiques</t>
  </si>
  <si>
    <t>page 1 de 2</t>
  </si>
  <si>
    <t>page 2 de 2</t>
  </si>
  <si>
    <r>
      <t xml:space="preserve">Département fédéral des finance DFF
</t>
    </r>
    <r>
      <rPr>
        <b/>
        <sz val="7.5"/>
        <rFont val="Arial"/>
        <family val="2"/>
      </rPr>
      <t xml:space="preserve">
Administration fédérale des contributions AFC
</t>
    </r>
    <r>
      <rPr>
        <sz val="7.5"/>
        <rFont val="Arial"/>
        <family val="2"/>
      </rPr>
      <t>Division principale de la taxe sur la valeur ajoutée</t>
    </r>
  </si>
  <si>
    <t>Explications sur la qualification en matière de TVA</t>
  </si>
  <si>
    <t>Types de qualification</t>
  </si>
  <si>
    <t>Explications</t>
  </si>
  <si>
    <t>indépendamment du taux d'imposition</t>
  </si>
  <si>
    <t>Subventions</t>
  </si>
  <si>
    <t>affectée</t>
  </si>
  <si>
    <t>non affectée</t>
  </si>
  <si>
    <t>Le flux de fonds concerne un objet / projet déterminé.</t>
  </si>
  <si>
    <t>Le flux de fonds est attribué aux moyens généraux.</t>
  </si>
  <si>
    <t>Contributions de non-collectivités publiques (art. 18, al. 2, let. D LTVA; ch. 910)</t>
  </si>
  <si>
    <t>Frais provenant d'une activité relevant de la puissance publique (art. 18, al. 2, let. l LTVA; ch. 910)</t>
  </si>
  <si>
    <t>Divers</t>
  </si>
  <si>
    <t>Puissance publique</t>
  </si>
  <si>
    <t>p. ex. provenant d’intérêts imputés en interne, avoirs en banque (art. 21, al. 2, ch. 19 LTVA ; ch. 230)</t>
  </si>
  <si>
    <t>p. ex. provenant de la vente d’actions (art. 21, al. 2, ch. 19 LTVA ; ch. 230)</t>
  </si>
  <si>
    <t>Transferts selon la procédure de déclaration (art. 38 LTVA ; ch. 225)</t>
  </si>
  <si>
    <t>p. ex. valeur du sol (ch. 280)</t>
  </si>
  <si>
    <t>p. ex. exportations (art. 23 LTVA ; ch. 220)</t>
  </si>
  <si>
    <t>Prestations fournies à l’étranger (art. 7 et 8 LTVA ; ch. 221)</t>
  </si>
  <si>
    <r>
      <t xml:space="preserve">par example des contributions </t>
    </r>
    <r>
      <rPr>
        <b/>
        <sz val="12"/>
        <rFont val="Arial"/>
        <family val="2"/>
      </rPr>
      <t>d'autres collectivités publiques</t>
    </r>
    <r>
      <rPr>
        <sz val="12"/>
        <rFont val="Arial"/>
        <family val="2"/>
      </rPr>
      <t xml:space="preserve"> (art. 18, al. 2, let. a-c LTVA; ch. 900)</t>
    </r>
  </si>
  <si>
    <r>
      <t xml:space="preserve">p. ex. </t>
    </r>
    <r>
      <rPr>
        <b/>
        <sz val="12"/>
        <rFont val="Arial"/>
        <family val="2"/>
      </rPr>
      <t>prestations entre subdivisions d’un même organisme de droit public</t>
    </r>
    <r>
      <rPr>
        <sz val="12"/>
        <rFont val="Arial"/>
        <family val="2"/>
      </rPr>
      <t xml:space="preserve"> (art. 21, al. 2, ch. 28 LTVA ; ch. 230)</t>
    </r>
  </si>
  <si>
    <r>
      <t xml:space="preserve">p. ex. </t>
    </r>
    <r>
      <rPr>
        <b/>
        <sz val="12"/>
        <rFont val="Arial"/>
        <family val="2"/>
      </rPr>
      <t>couverture d’un déficit par la collectivité publique elle-même, prélèvements sur un financement spécial</t>
    </r>
  </si>
  <si>
    <t>taux normal</t>
  </si>
  <si>
    <t>taux réduit</t>
  </si>
  <si>
    <t>taux spécial</t>
  </si>
  <si>
    <t>Autre non chiffre d'affaires, art. 18/2/e à k LTVA</t>
  </si>
  <si>
    <t>1. Saisie des recettes selon le compte annuel (compte de résultat et compte d'investissements)</t>
  </si>
  <si>
    <t>Compte d'investissements (Z 405)</t>
  </si>
  <si>
    <r>
      <t xml:space="preserve">p. ex. </t>
    </r>
    <r>
      <rPr>
        <b/>
        <sz val="12"/>
        <rFont val="Arial"/>
        <family val="2"/>
      </rPr>
      <t>indemnités, dividendes</t>
    </r>
    <r>
      <rPr>
        <sz val="12"/>
        <rFont val="Arial"/>
        <family val="2"/>
      </rPr>
      <t xml:space="preserve"> et autres non-chiffre d'affaires selon l’art. 18, al. 2, let. e à k LTVA; ch. 910</t>
    </r>
  </si>
  <si>
    <t>Version</t>
  </si>
  <si>
    <t>Version 2024-1.1</t>
  </si>
  <si>
    <t>Date</t>
  </si>
  <si>
    <t>Modifications / Remarques</t>
  </si>
  <si>
    <t>Première version pour l'année 2024</t>
  </si>
  <si>
    <t>2024-1.0</t>
  </si>
  <si>
    <t>2024-1.1</t>
  </si>
  <si>
    <t>Autre non chiffre d'affaires</t>
  </si>
  <si>
    <t>Ajout d’explications concernant la qualification TVA dans le tableau de saisie; 
plus de distinction entre les « autres recettes non rétribuées » en lien ou non avec l’objet; 
ajout de la version dans le formulaire de saisie; 
insertion d’une feuille de calcul pour la gestion des versions avec les modifications par rapport à la version précédente; 
les ajustements n’ont aucun impact sur le calcul;
les macros superflues ont été supprimées. Fichier XLS désormais sans macros.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</si>
</sst>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CHF&quot;\ * #,##0.00_ ;_ &quot;CHF&quot;\ * \-#,##0.00_ ;_ &quot;CHF&quot;\ * &quot;-&quot;??_ ;_ @_ "/>
    <numFmt numFmtId="43" formatCode="_ * #,##0.00_ ;_ * \-#,##0.00_ ;_ * &quot;-&quot;??_ ;_ @_ "/>
    <numFmt numFmtId="164" formatCode="0.0%"/>
    <numFmt numFmtId="165" formatCode="0.0\ &quot;%&quot;"/>
    <numFmt numFmtId="166" formatCode="_ * #,##0_ ;_ * \-#,##0_ ;_ * &quot;-&quot;??_ ;_ @_ "/>
    <numFmt numFmtId="167" formatCode="0.00&quot;%&quot;"/>
    <numFmt numFmtId="168" formatCode="0.0"/>
  </numFmts>
  <fonts count="27" x14ac:knownFonts="1">
    <font>
      <sz val="11"/>
      <color theme="1"/>
      <name val="Arial"/>
      <family val="2"/>
    </font>
    <font>
      <sz val="11"/>
      <color theme="1"/>
      <name val="Arial"/>
      <family val="2"/>
    </font>
    <font>
      <sz val="10"/>
      <name val="Arial"/>
      <family val="2"/>
    </font>
    <font>
      <sz val="9"/>
      <name val="Arial"/>
      <family val="2"/>
    </font>
    <font>
      <sz val="9"/>
      <color indexed="81"/>
      <name val="Segoe UI"/>
      <family val="2"/>
    </font>
    <font>
      <b/>
      <sz val="9"/>
      <color indexed="81"/>
      <name val="Segoe UI"/>
      <family val="2"/>
    </font>
    <font>
      <b/>
      <sz val="11"/>
      <name val="Arial"/>
      <family val="2"/>
    </font>
    <font>
      <sz val="11"/>
      <name val="Arial"/>
      <family val="2"/>
    </font>
    <font>
      <i/>
      <sz val="10"/>
      <name val="Arial"/>
      <family val="2"/>
    </font>
    <font>
      <b/>
      <sz val="12"/>
      <name val="Arial"/>
      <family val="2"/>
    </font>
    <font>
      <sz val="12"/>
      <name val="Arial"/>
      <family val="2"/>
    </font>
    <font>
      <b/>
      <sz val="14"/>
      <name val="Arial"/>
      <family val="2"/>
    </font>
    <font>
      <b/>
      <sz val="10.5"/>
      <name val="Arial"/>
      <family val="2"/>
    </font>
    <font>
      <b/>
      <sz val="18"/>
      <name val="Arial"/>
      <family val="2"/>
    </font>
    <font>
      <b/>
      <sz val="10"/>
      <name val="Arial"/>
      <family val="2"/>
    </font>
    <font>
      <sz val="11"/>
      <color rgb="FFFF0000"/>
      <name val="Arial"/>
      <family val="2"/>
    </font>
    <font>
      <sz val="8"/>
      <name val="Arial"/>
      <family val="2"/>
    </font>
    <font>
      <b/>
      <i/>
      <sz val="16"/>
      <color rgb="FFFF0000"/>
      <name val="Arial"/>
      <family val="2"/>
    </font>
    <font>
      <i/>
      <sz val="12"/>
      <name val="Arial"/>
      <family val="2"/>
    </font>
    <font>
      <sz val="12"/>
      <color rgb="FFFF0000"/>
      <name val="Arial"/>
      <family val="2"/>
    </font>
    <font>
      <b/>
      <i/>
      <sz val="12"/>
      <color theme="4"/>
      <name val="Arial"/>
      <family val="2"/>
    </font>
    <font>
      <b/>
      <sz val="15"/>
      <name val="Arial"/>
      <family val="2"/>
    </font>
    <font>
      <b/>
      <sz val="13"/>
      <name val="Arial"/>
      <family val="2"/>
    </font>
    <font>
      <b/>
      <i/>
      <sz val="11"/>
      <color theme="4"/>
      <name val="Arial"/>
      <family val="2"/>
    </font>
    <font>
      <sz val="7.5"/>
      <name val="Arial"/>
      <family val="2"/>
    </font>
    <font>
      <b/>
      <sz val="7.5"/>
      <name val="Arial"/>
      <family val="2"/>
    </font>
    <font>
      <sz val="7"/>
      <name val="Arial"/>
      <family val="2"/>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s>
  <borders count="38">
    <border>
      <left/>
      <right/>
      <top/>
      <bottom/>
      <diagonal/>
    </border>
    <border>
      <left/>
      <right/>
      <top style="thin">
        <color theme="0" tint="-0.24994659260841701"/>
      </top>
      <bottom style="thin">
        <color theme="0" tint="-0.24994659260841701"/>
      </bottom>
      <diagonal/>
    </border>
    <border>
      <left style="thin">
        <color theme="4" tint="0.39997558519241921"/>
      </left>
      <right/>
      <top/>
      <bottom/>
      <diagonal/>
    </border>
    <border>
      <left/>
      <right/>
      <top/>
      <bottom style="thin">
        <color theme="0" tint="-0.14996795556505021"/>
      </bottom>
      <diagonal/>
    </border>
    <border>
      <left/>
      <right/>
      <top style="thin">
        <color theme="0" tint="-0.14996795556505021"/>
      </top>
      <bottom/>
      <diagonal/>
    </border>
    <border>
      <left/>
      <right/>
      <top style="thin">
        <color theme="0" tint="-0.24994659260841701"/>
      </top>
      <bottom style="dotted">
        <color auto="1"/>
      </bottom>
      <diagonal/>
    </border>
    <border>
      <left/>
      <right/>
      <top style="dotted">
        <color auto="1"/>
      </top>
      <bottom style="dotted">
        <color auto="1"/>
      </bottom>
      <diagonal/>
    </border>
    <border>
      <left/>
      <right/>
      <top style="thin">
        <color theme="0" tint="-0.24994659260841701"/>
      </top>
      <bottom style="hair">
        <color auto="1"/>
      </bottom>
      <diagonal/>
    </border>
    <border>
      <left/>
      <right/>
      <top style="hair">
        <color auto="1"/>
      </top>
      <bottom style="hair">
        <color auto="1"/>
      </bottom>
      <diagonal/>
    </border>
    <border>
      <left/>
      <right/>
      <top/>
      <bottom style="thin">
        <color indexed="64"/>
      </bottom>
      <diagonal/>
    </border>
    <border>
      <left/>
      <right/>
      <top/>
      <bottom style="dotted">
        <color auto="1"/>
      </bottom>
      <diagonal/>
    </border>
    <border>
      <left/>
      <right/>
      <top/>
      <bottom style="thin">
        <color theme="0" tint="-0.24994659260841701"/>
      </bottom>
      <diagonal/>
    </border>
    <border>
      <left/>
      <right/>
      <top style="thin">
        <color indexed="64"/>
      </top>
      <bottom/>
      <diagonal/>
    </border>
    <border>
      <left/>
      <right/>
      <top/>
      <bottom style="thin">
        <color theme="0" tint="-0.34998626667073579"/>
      </bottom>
      <diagonal/>
    </border>
    <border>
      <left/>
      <right/>
      <top/>
      <bottom style="thin">
        <color rgb="FF0076BD"/>
      </bottom>
      <diagonal/>
    </border>
    <border>
      <left/>
      <right/>
      <top style="thin">
        <color indexed="64"/>
      </top>
      <bottom style="double">
        <color indexed="64"/>
      </bottom>
      <diagonal/>
    </border>
    <border>
      <left style="thin">
        <color indexed="64"/>
      </left>
      <right/>
      <top/>
      <bottom/>
      <diagonal/>
    </border>
    <border>
      <left style="thin">
        <color theme="4" tint="0.39997558519241921"/>
      </left>
      <right/>
      <top style="thin">
        <color indexed="64"/>
      </top>
      <bottom style="double">
        <color indexed="64"/>
      </bottom>
      <diagonal/>
    </border>
    <border>
      <left/>
      <right/>
      <top style="hair">
        <color auto="1"/>
      </top>
      <bottom/>
      <diagonal/>
    </border>
    <border>
      <left/>
      <right/>
      <top style="dotted">
        <color auto="1"/>
      </top>
      <bottom/>
      <diagonal/>
    </border>
    <border>
      <left/>
      <right/>
      <top style="dotted">
        <color auto="1"/>
      </top>
      <bottom style="thin">
        <color indexed="64"/>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hair">
        <color auto="1"/>
      </bottom>
      <diagonal/>
    </border>
    <border>
      <left/>
      <right style="thin">
        <color theme="0" tint="-0.24994659260841701"/>
      </right>
      <top style="hair">
        <color auto="1"/>
      </top>
      <bottom style="hair">
        <color auto="1"/>
      </bottom>
      <diagonal/>
    </border>
    <border>
      <left/>
      <right style="thin">
        <color theme="0" tint="-0.24994659260841701"/>
      </right>
      <top style="hair">
        <color auto="1"/>
      </top>
      <bottom/>
      <diagonal/>
    </border>
    <border>
      <left/>
      <right style="thin">
        <color theme="0" tint="-0.24994659260841701"/>
      </right>
      <top style="thin">
        <color indexed="64"/>
      </top>
      <bottom style="double">
        <color indexed="64"/>
      </bottom>
      <diagonal/>
    </border>
    <border>
      <left/>
      <right/>
      <top style="thin">
        <color theme="0" tint="-0.24994659260841701"/>
      </top>
      <bottom/>
      <diagonal/>
    </border>
    <border>
      <left/>
      <right style="thin">
        <color auto="1"/>
      </right>
      <top/>
      <bottom/>
      <diagonal/>
    </border>
    <border>
      <left style="thin">
        <color indexed="64"/>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hair">
        <color auto="1"/>
      </bottom>
      <diagonal/>
    </border>
    <border>
      <left/>
      <right style="thin">
        <color indexed="64"/>
      </right>
      <top style="thin">
        <color theme="0" tint="-0.24994659260841701"/>
      </top>
      <bottom style="hair">
        <color auto="1"/>
      </bottom>
      <diagonal/>
    </border>
    <border>
      <left style="thin">
        <color indexed="64"/>
      </left>
      <right/>
      <top style="thin">
        <color theme="0" tint="-0.24994659260841701"/>
      </top>
      <bottom/>
      <diagonal/>
    </border>
    <border>
      <left/>
      <right style="thin">
        <color indexed="64"/>
      </right>
      <top style="thin">
        <color theme="0" tint="-0.24994659260841701"/>
      </top>
      <bottom/>
      <diagonal/>
    </border>
    <border>
      <left style="thin">
        <color indexed="64"/>
      </left>
      <right/>
      <top/>
      <bottom style="thin">
        <color theme="0" tint="-0.24994659260841701"/>
      </bottom>
      <diagonal/>
    </border>
    <border>
      <left/>
      <right style="thin">
        <color indexed="64"/>
      </right>
      <top/>
      <bottom style="thin">
        <color theme="0" tint="-0.24994659260841701"/>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31">
    <xf numFmtId="0" fontId="0" fillId="0" borderId="0" xfId="0"/>
    <xf numFmtId="3" fontId="2" fillId="0" borderId="0" xfId="0" applyNumberFormat="1" applyFont="1" applyAlignment="1">
      <alignment horizontal="right" vertical="center" wrapText="1" indent="1"/>
    </xf>
    <xf numFmtId="49" fontId="3" fillId="0" borderId="0" xfId="0" applyNumberFormat="1"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7" fillId="0" borderId="0" xfId="0" applyFont="1"/>
    <xf numFmtId="0" fontId="6" fillId="0" borderId="0" xfId="0" applyFont="1"/>
    <xf numFmtId="0" fontId="7" fillId="0" borderId="0" xfId="0" applyFont="1" applyAlignment="1">
      <alignment vertical="center" wrapText="1"/>
    </xf>
    <xf numFmtId="0" fontId="9" fillId="0" borderId="0" xfId="0" applyFont="1" applyAlignment="1">
      <alignment vertical="top" wrapText="1"/>
    </xf>
    <xf numFmtId="0" fontId="7" fillId="0" borderId="0" xfId="0" applyFont="1" applyAlignment="1">
      <alignment horizontal="right"/>
    </xf>
    <xf numFmtId="44" fontId="6" fillId="0" borderId="15" xfId="2" applyFont="1" applyFill="1" applyBorder="1" applyAlignment="1" applyProtection="1">
      <alignment horizontal="right" vertical="top" indent="2"/>
    </xf>
    <xf numFmtId="44" fontId="7" fillId="0" borderId="0" xfId="2" applyFont="1" applyFill="1" applyProtection="1"/>
    <xf numFmtId="0" fontId="11" fillId="0" borderId="0" xfId="0" applyFont="1" applyAlignment="1">
      <alignment horizontal="right"/>
    </xf>
    <xf numFmtId="44" fontId="11" fillId="0" borderId="0" xfId="2" applyFont="1" applyFill="1" applyBorder="1" applyAlignment="1" applyProtection="1">
      <alignment horizontal="right" indent="2"/>
    </xf>
    <xf numFmtId="10" fontId="7" fillId="0" borderId="0" xfId="0" applyNumberFormat="1" applyFont="1" applyAlignment="1">
      <alignment vertical="center"/>
    </xf>
    <xf numFmtId="0" fontId="6" fillId="0" borderId="15" xfId="0" applyFont="1" applyBorder="1" applyAlignment="1">
      <alignment horizontal="right" vertical="top"/>
    </xf>
    <xf numFmtId="0" fontId="15" fillId="0" borderId="0" xfId="0" applyFont="1"/>
    <xf numFmtId="44" fontId="7" fillId="0" borderId="0" xfId="0" applyNumberFormat="1" applyFont="1" applyAlignment="1">
      <alignment horizontal="center"/>
    </xf>
    <xf numFmtId="0" fontId="6" fillId="2" borderId="0" xfId="0" applyFont="1" applyFill="1" applyProtection="1">
      <protection hidden="1"/>
    </xf>
    <xf numFmtId="0" fontId="6" fillId="0" borderId="0" xfId="0" applyFont="1" applyProtection="1">
      <protection hidden="1"/>
    </xf>
    <xf numFmtId="0" fontId="7" fillId="2" borderId="0" xfId="0" applyFont="1" applyFill="1" applyProtection="1">
      <protection hidden="1"/>
    </xf>
    <xf numFmtId="0" fontId="7" fillId="0" borderId="0" xfId="0" applyFont="1" applyProtection="1">
      <protection hidden="1"/>
    </xf>
    <xf numFmtId="0" fontId="16" fillId="0" borderId="0" xfId="0" applyFont="1" applyAlignment="1" applyProtection="1">
      <alignment vertical="center"/>
      <protection hidden="1"/>
    </xf>
    <xf numFmtId="0" fontId="15" fillId="0" borderId="0" xfId="0" applyFont="1" applyProtection="1">
      <protection hidden="1"/>
    </xf>
    <xf numFmtId="0" fontId="6" fillId="2" borderId="15" xfId="0" applyFont="1" applyFill="1" applyBorder="1" applyProtection="1">
      <protection hidden="1"/>
    </xf>
    <xf numFmtId="44" fontId="6" fillId="2" borderId="15" xfId="2" applyFont="1" applyFill="1" applyBorder="1" applyAlignment="1" applyProtection="1">
      <alignment horizontal="left"/>
      <protection hidden="1"/>
    </xf>
    <xf numFmtId="0" fontId="16" fillId="0" borderId="0" xfId="0" applyFont="1" applyProtection="1">
      <protection hidden="1"/>
    </xf>
    <xf numFmtId="0" fontId="7" fillId="0" borderId="0" xfId="0" applyFont="1" applyAlignment="1" applyProtection="1">
      <alignment vertical="top"/>
      <protection hidden="1"/>
    </xf>
    <xf numFmtId="0" fontId="7" fillId="2" borderId="0" xfId="0" applyFont="1" applyFill="1" applyAlignment="1" applyProtection="1">
      <alignment vertical="center" wrapText="1"/>
      <protection hidden="1"/>
    </xf>
    <xf numFmtId="0" fontId="7" fillId="2" borderId="0" xfId="0" applyFont="1" applyFill="1" applyAlignment="1" applyProtection="1">
      <alignment horizontal="left"/>
      <protection hidden="1"/>
    </xf>
    <xf numFmtId="44" fontId="7" fillId="2" borderId="0" xfId="2" applyFont="1" applyFill="1" applyBorder="1" applyAlignment="1" applyProtection="1">
      <alignment horizontal="left"/>
      <protection hidden="1"/>
    </xf>
    <xf numFmtId="0" fontId="9" fillId="2" borderId="0" xfId="0" applyFont="1" applyFill="1" applyAlignment="1" applyProtection="1">
      <alignment vertical="top" wrapText="1"/>
      <protection hidden="1"/>
    </xf>
    <xf numFmtId="0" fontId="2" fillId="2" borderId="0" xfId="0" applyFont="1" applyFill="1" applyProtection="1">
      <protection hidden="1"/>
    </xf>
    <xf numFmtId="44" fontId="7" fillId="2" borderId="0" xfId="0" applyNumberFormat="1" applyFont="1" applyFill="1" applyProtection="1">
      <protection hidden="1"/>
    </xf>
    <xf numFmtId="44" fontId="7" fillId="2" borderId="16" xfId="2" applyFont="1" applyFill="1" applyBorder="1" applyAlignment="1" applyProtection="1">
      <alignment horizontal="left" indent="2"/>
      <protection hidden="1"/>
    </xf>
    <xf numFmtId="0" fontId="6" fillId="2" borderId="0" xfId="0" applyFont="1" applyFill="1" applyAlignment="1" applyProtection="1">
      <alignment horizontal="left" indent="1"/>
      <protection hidden="1"/>
    </xf>
    <xf numFmtId="0" fontId="7" fillId="2" borderId="0" xfId="0" applyFont="1" applyFill="1" applyAlignment="1" applyProtection="1">
      <alignment horizontal="left" indent="3"/>
      <protection hidden="1"/>
    </xf>
    <xf numFmtId="164" fontId="7" fillId="2" borderId="0" xfId="3" applyNumberFormat="1" applyFont="1" applyFill="1" applyBorder="1" applyAlignment="1" applyProtection="1">
      <alignment horizontal="right"/>
      <protection hidden="1"/>
    </xf>
    <xf numFmtId="4" fontId="7" fillId="2" borderId="16" xfId="1" applyNumberFormat="1" applyFont="1" applyFill="1" applyBorder="1" applyAlignment="1" applyProtection="1">
      <alignment horizontal="left" indent="2"/>
      <protection hidden="1"/>
    </xf>
    <xf numFmtId="164" fontId="7" fillId="2" borderId="0" xfId="0" applyNumberFormat="1" applyFont="1" applyFill="1" applyAlignment="1" applyProtection="1">
      <alignment horizontal="right"/>
      <protection hidden="1"/>
    </xf>
    <xf numFmtId="0" fontId="7" fillId="2" borderId="0" xfId="0" applyFont="1" applyFill="1" applyAlignment="1" applyProtection="1">
      <alignment horizontal="right"/>
      <protection hidden="1"/>
    </xf>
    <xf numFmtId="44" fontId="7" fillId="0" borderId="0" xfId="0" applyNumberFormat="1" applyFont="1" applyProtection="1">
      <protection hidden="1"/>
    </xf>
    <xf numFmtId="0" fontId="7" fillId="2" borderId="0" xfId="0" applyFont="1" applyFill="1" applyAlignment="1" applyProtection="1">
      <alignment horizontal="left" wrapText="1"/>
      <protection hidden="1"/>
    </xf>
    <xf numFmtId="44" fontId="7" fillId="2" borderId="0" xfId="2" applyFont="1" applyFill="1" applyBorder="1" applyAlignment="1" applyProtection="1">
      <alignment horizontal="left" wrapText="1"/>
      <protection hidden="1"/>
    </xf>
    <xf numFmtId="44" fontId="7" fillId="2" borderId="16" xfId="2" applyFont="1" applyFill="1" applyBorder="1" applyAlignment="1" applyProtection="1">
      <alignment horizontal="left" vertical="center" indent="2"/>
      <protection hidden="1"/>
    </xf>
    <xf numFmtId="0" fontId="7" fillId="2" borderId="9" xfId="0" applyFont="1" applyFill="1" applyBorder="1" applyAlignment="1" applyProtection="1">
      <alignment horizontal="left" indent="3"/>
      <protection hidden="1"/>
    </xf>
    <xf numFmtId="0" fontId="7" fillId="2" borderId="9" xfId="0" applyFont="1" applyFill="1" applyBorder="1" applyAlignment="1" applyProtection="1">
      <alignment horizontal="left" wrapText="1"/>
      <protection hidden="1"/>
    </xf>
    <xf numFmtId="0" fontId="7" fillId="2" borderId="9" xfId="0" applyFont="1" applyFill="1" applyBorder="1" applyAlignment="1" applyProtection="1">
      <alignment horizontal="right"/>
      <protection hidden="1"/>
    </xf>
    <xf numFmtId="44" fontId="7" fillId="2" borderId="9" xfId="2" applyFont="1" applyFill="1" applyBorder="1" applyAlignment="1" applyProtection="1">
      <alignment horizontal="left" wrapText="1"/>
      <protection hidden="1"/>
    </xf>
    <xf numFmtId="10" fontId="7" fillId="2" borderId="0" xfId="0" applyNumberFormat="1" applyFont="1" applyFill="1" applyAlignment="1" applyProtection="1">
      <alignment horizontal="right"/>
      <protection hidden="1"/>
    </xf>
    <xf numFmtId="10" fontId="7" fillId="2" borderId="0" xfId="3" applyNumberFormat="1" applyFont="1" applyFill="1" applyBorder="1" applyAlignment="1" applyProtection="1">
      <alignment horizontal="right" indent="2"/>
      <protection hidden="1"/>
    </xf>
    <xf numFmtId="10" fontId="7" fillId="2" borderId="9" xfId="3" applyNumberFormat="1" applyFont="1" applyFill="1" applyBorder="1" applyAlignment="1" applyProtection="1">
      <alignment horizontal="right"/>
      <protection hidden="1"/>
    </xf>
    <xf numFmtId="0" fontId="7" fillId="2" borderId="16" xfId="0" applyFont="1" applyFill="1" applyBorder="1" applyAlignment="1" applyProtection="1">
      <alignment horizontal="left"/>
      <protection hidden="1"/>
    </xf>
    <xf numFmtId="10" fontId="7" fillId="2" borderId="12" xfId="3" applyNumberFormat="1" applyFont="1" applyFill="1" applyBorder="1" applyAlignment="1" applyProtection="1">
      <alignment horizontal="right"/>
      <protection hidden="1"/>
    </xf>
    <xf numFmtId="10" fontId="7" fillId="2" borderId="9" xfId="0" applyNumberFormat="1" applyFont="1" applyFill="1" applyBorder="1" applyAlignment="1" applyProtection="1">
      <alignment horizontal="right"/>
      <protection hidden="1"/>
    </xf>
    <xf numFmtId="0" fontId="7" fillId="2" borderId="0" xfId="0" applyFont="1" applyFill="1" applyAlignment="1" applyProtection="1">
      <alignment horizontal="left" indent="1"/>
      <protection hidden="1"/>
    </xf>
    <xf numFmtId="0" fontId="11" fillId="2" borderId="0" xfId="0" applyFont="1" applyFill="1" applyAlignment="1" applyProtection="1">
      <alignment horizontal="left" vertical="center"/>
      <protection hidden="1"/>
    </xf>
    <xf numFmtId="0" fontId="10" fillId="2" borderId="0" xfId="0" applyFont="1" applyFill="1" applyAlignment="1" applyProtection="1">
      <alignment horizontal="left" vertical="center"/>
      <protection hidden="1"/>
    </xf>
    <xf numFmtId="44" fontId="7" fillId="2" borderId="0" xfId="2" applyFont="1" applyFill="1" applyAlignment="1" applyProtection="1">
      <alignment horizontal="left" indent="2"/>
      <protection hidden="1"/>
    </xf>
    <xf numFmtId="0" fontId="6" fillId="2" borderId="2" xfId="0" applyFont="1" applyFill="1" applyBorder="1" applyProtection="1">
      <protection hidden="1"/>
    </xf>
    <xf numFmtId="44" fontId="6" fillId="2" borderId="0" xfId="2" applyFont="1" applyFill="1" applyBorder="1" applyAlignment="1" applyProtection="1">
      <alignment horizontal="left"/>
      <protection hidden="1"/>
    </xf>
    <xf numFmtId="0" fontId="17" fillId="2" borderId="0" xfId="0" applyFont="1" applyFill="1" applyAlignment="1" applyProtection="1">
      <alignment wrapText="1"/>
      <protection hidden="1"/>
    </xf>
    <xf numFmtId="0" fontId="7" fillId="0" borderId="0" xfId="0" applyFont="1" applyAlignment="1" applyProtection="1">
      <alignment horizontal="left"/>
      <protection hidden="1"/>
    </xf>
    <xf numFmtId="0" fontId="13" fillId="0" borderId="0" xfId="0" applyFont="1" applyAlignment="1">
      <alignment horizontal="left" vertical="center"/>
    </xf>
    <xf numFmtId="0" fontId="7" fillId="0" borderId="13" xfId="0" applyFont="1" applyBorder="1" applyAlignment="1">
      <alignment vertical="center" wrapText="1"/>
    </xf>
    <xf numFmtId="0" fontId="14" fillId="0" borderId="13" xfId="0" applyFont="1" applyBorder="1" applyAlignment="1">
      <alignment horizontal="center" vertical="center"/>
    </xf>
    <xf numFmtId="0" fontId="2" fillId="0" borderId="0" xfId="0" applyFont="1"/>
    <xf numFmtId="44" fontId="7" fillId="0" borderId="0" xfId="2" applyFont="1" applyFill="1" applyAlignment="1" applyProtection="1">
      <alignment horizontal="right" indent="2"/>
    </xf>
    <xf numFmtId="10" fontId="7" fillId="0" borderId="0" xfId="0" applyNumberFormat="1" applyFont="1" applyAlignment="1">
      <alignment horizontal="right" indent="2"/>
    </xf>
    <xf numFmtId="44" fontId="6" fillId="0" borderId="0" xfId="2" applyFont="1" applyFill="1" applyAlignment="1" applyProtection="1">
      <alignment horizontal="right" indent="2"/>
    </xf>
    <xf numFmtId="0" fontId="2" fillId="0" borderId="0" xfId="0" applyFont="1" applyAlignment="1">
      <alignment vertical="center" wrapText="1"/>
    </xf>
    <xf numFmtId="0" fontId="2" fillId="0" borderId="0" xfId="0" applyFont="1" applyAlignment="1">
      <alignment horizontal="right" vertical="center" wrapText="1"/>
    </xf>
    <xf numFmtId="44" fontId="2" fillId="0" borderId="0" xfId="2" applyFont="1" applyFill="1" applyAlignment="1" applyProtection="1">
      <alignment horizontal="right" vertical="center" wrapText="1" indent="2"/>
    </xf>
    <xf numFmtId="44" fontId="7" fillId="0" borderId="0" xfId="2" applyFont="1" applyFill="1" applyBorder="1" applyAlignment="1" applyProtection="1">
      <alignment horizontal="right" indent="2"/>
    </xf>
    <xf numFmtId="44" fontId="6" fillId="0" borderId="0" xfId="2" applyFont="1" applyFill="1" applyBorder="1" applyAlignment="1" applyProtection="1">
      <alignment horizontal="right" indent="2"/>
    </xf>
    <xf numFmtId="0" fontId="12" fillId="0" borderId="15" xfId="0" applyFont="1" applyBorder="1" applyAlignment="1">
      <alignment vertical="center"/>
    </xf>
    <xf numFmtId="0" fontId="12" fillId="0" borderId="15" xfId="0" applyFont="1" applyBorder="1" applyAlignment="1">
      <alignment horizontal="right" vertical="center"/>
    </xf>
    <xf numFmtId="44" fontId="6" fillId="0" borderId="15" xfId="2" applyFont="1" applyFill="1" applyBorder="1" applyAlignment="1" applyProtection="1">
      <alignment horizontal="right" indent="2"/>
    </xf>
    <xf numFmtId="0" fontId="11" fillId="0" borderId="11" xfId="0" applyFont="1" applyBorder="1" applyAlignment="1">
      <alignment horizontal="left" vertical="center"/>
    </xf>
    <xf numFmtId="0" fontId="12" fillId="0" borderId="11" xfId="0" applyFont="1" applyBorder="1" applyAlignment="1">
      <alignment horizontal="center" vertical="center"/>
    </xf>
    <xf numFmtId="0" fontId="12" fillId="0" borderId="11" xfId="0" applyFont="1" applyBorder="1" applyAlignment="1">
      <alignment horizontal="right" vertical="center"/>
    </xf>
    <xf numFmtId="0" fontId="2" fillId="0" borderId="0" xfId="0" applyFont="1" applyAlignment="1">
      <alignment horizontal="right"/>
    </xf>
    <xf numFmtId="0" fontId="11" fillId="0" borderId="2" xfId="0" applyFont="1" applyBorder="1"/>
    <xf numFmtId="0" fontId="6" fillId="0" borderId="0" xfId="0" applyFont="1" applyAlignment="1">
      <alignment horizontal="right"/>
    </xf>
    <xf numFmtId="0" fontId="7" fillId="0" borderId="13" xfId="0" applyFont="1" applyBorder="1" applyAlignment="1">
      <alignment horizontal="right"/>
    </xf>
    <xf numFmtId="0" fontId="11" fillId="0" borderId="1" xfId="0" applyFont="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right" vertical="center"/>
    </xf>
    <xf numFmtId="44" fontId="14" fillId="0" borderId="1" xfId="2" applyFont="1" applyFill="1" applyBorder="1" applyAlignment="1" applyProtection="1">
      <alignment horizontal="center" vertical="center"/>
    </xf>
    <xf numFmtId="0" fontId="9" fillId="0" borderId="0" xfId="0" applyFont="1" applyAlignment="1">
      <alignment horizontal="left" vertical="top" wrapText="1"/>
    </xf>
    <xf numFmtId="0" fontId="12" fillId="0" borderId="1" xfId="0" applyFont="1" applyBorder="1" applyAlignment="1">
      <alignment vertical="center"/>
    </xf>
    <xf numFmtId="0" fontId="7" fillId="0" borderId="0" xfId="0" applyFont="1" applyAlignment="1">
      <alignment vertical="top"/>
    </xf>
    <xf numFmtId="0" fontId="7" fillId="0" borderId="0" xfId="0" applyFont="1" applyAlignment="1">
      <alignment vertical="top" wrapText="1"/>
    </xf>
    <xf numFmtId="10" fontId="6" fillId="0" borderId="0" xfId="0" applyNumberFormat="1" applyFont="1" applyAlignment="1">
      <alignment horizontal="right" indent="2"/>
    </xf>
    <xf numFmtId="0" fontId="2" fillId="0" borderId="0" xfId="0" applyFont="1" applyAlignment="1">
      <alignment horizontal="right" vertical="top"/>
    </xf>
    <xf numFmtId="0" fontId="2" fillId="0" borderId="9" xfId="0" applyFont="1" applyBorder="1" applyAlignment="1">
      <alignment horizontal="right" vertical="top"/>
    </xf>
    <xf numFmtId="44" fontId="7" fillId="0" borderId="9" xfId="2" applyFont="1" applyFill="1" applyBorder="1" applyAlignment="1" applyProtection="1">
      <alignment horizontal="right" indent="2"/>
    </xf>
    <xf numFmtId="44" fontId="7" fillId="0" borderId="0" xfId="2" applyFont="1" applyFill="1" applyBorder="1" applyAlignment="1" applyProtection="1">
      <alignment horizontal="right" vertical="top" indent="2"/>
    </xf>
    <xf numFmtId="10" fontId="7" fillId="0" borderId="0" xfId="0" applyNumberFormat="1" applyFont="1" applyAlignment="1">
      <alignment horizontal="right" vertical="top" indent="2"/>
    </xf>
    <xf numFmtId="4" fontId="7" fillId="0" borderId="0" xfId="1" applyNumberFormat="1" applyFont="1" applyFill="1" applyAlignment="1" applyProtection="1">
      <alignment horizontal="right" indent="2"/>
    </xf>
    <xf numFmtId="0" fontId="6" fillId="0" borderId="0" xfId="0" applyFont="1" applyAlignment="1">
      <alignment horizontal="left" vertical="center"/>
    </xf>
    <xf numFmtId="166" fontId="7" fillId="0" borderId="0" xfId="0" applyNumberFormat="1" applyFont="1"/>
    <xf numFmtId="44" fontId="2" fillId="0" borderId="0" xfId="2" applyFont="1" applyFill="1" applyProtection="1"/>
    <xf numFmtId="0" fontId="7" fillId="0" borderId="3" xfId="0" applyFont="1" applyBorder="1"/>
    <xf numFmtId="44" fontId="2" fillId="0" borderId="3" xfId="2" applyFont="1" applyFill="1" applyBorder="1" applyAlignment="1" applyProtection="1">
      <alignment horizontal="right"/>
    </xf>
    <xf numFmtId="44" fontId="7" fillId="0" borderId="3" xfId="2" applyFont="1" applyFill="1" applyBorder="1" applyAlignment="1" applyProtection="1">
      <alignment horizontal="right" indent="2"/>
    </xf>
    <xf numFmtId="44" fontId="2" fillId="0" borderId="0" xfId="2" applyFont="1" applyFill="1" applyAlignment="1" applyProtection="1">
      <alignment horizontal="right"/>
    </xf>
    <xf numFmtId="44" fontId="2" fillId="0" borderId="9" xfId="2" applyFont="1" applyFill="1" applyBorder="1" applyAlignment="1" applyProtection="1">
      <alignment horizontal="right"/>
    </xf>
    <xf numFmtId="44" fontId="6" fillId="0" borderId="9" xfId="2" applyFont="1" applyFill="1" applyBorder="1" applyAlignment="1" applyProtection="1">
      <alignment horizontal="right" indent="2"/>
    </xf>
    <xf numFmtId="44" fontId="7" fillId="0" borderId="0" xfId="2" applyFont="1" applyFill="1" applyAlignment="1" applyProtection="1">
      <alignment horizontal="right" vertical="top" indent="2"/>
    </xf>
    <xf numFmtId="0" fontId="7" fillId="0" borderId="15" xfId="0" applyFont="1" applyBorder="1"/>
    <xf numFmtId="0" fontId="2" fillId="0" borderId="15" xfId="0" applyFont="1" applyBorder="1" applyAlignment="1">
      <alignment horizontal="right"/>
    </xf>
    <xf numFmtId="44" fontId="7" fillId="0" borderId="15" xfId="2" applyFont="1" applyFill="1" applyBorder="1" applyAlignment="1" applyProtection="1">
      <alignment horizontal="right" indent="2"/>
    </xf>
    <xf numFmtId="10" fontId="7" fillId="0" borderId="15" xfId="0" applyNumberFormat="1" applyFont="1" applyBorder="1" applyAlignment="1">
      <alignment horizontal="right" indent="2"/>
    </xf>
    <xf numFmtId="0" fontId="7" fillId="0" borderId="0" xfId="0" applyFont="1" applyAlignment="1">
      <alignment horizontal="left" wrapText="1"/>
    </xf>
    <xf numFmtId="0" fontId="7" fillId="0" borderId="0" xfId="0" quotePrefix="1" applyFont="1" applyAlignment="1">
      <alignment horizontal="right"/>
    </xf>
    <xf numFmtId="44" fontId="7" fillId="0" borderId="0" xfId="2" applyFont="1" applyFill="1" applyAlignment="1" applyProtection="1">
      <alignment vertical="center"/>
    </xf>
    <xf numFmtId="10" fontId="7" fillId="0" borderId="0" xfId="0" applyNumberFormat="1" applyFont="1" applyAlignment="1">
      <alignment horizontal="right" vertical="center"/>
    </xf>
    <xf numFmtId="10" fontId="6" fillId="0" borderId="0" xfId="0" applyNumberFormat="1" applyFont="1" applyAlignment="1">
      <alignment horizontal="right" vertical="top" indent="2"/>
    </xf>
    <xf numFmtId="164" fontId="7" fillId="0" borderId="0" xfId="0" applyNumberFormat="1" applyFont="1" applyAlignment="1">
      <alignment horizontal="right"/>
    </xf>
    <xf numFmtId="0" fontId="2" fillId="0" borderId="3" xfId="0" applyFont="1" applyBorder="1" applyAlignment="1">
      <alignment horizontal="right" vertical="top"/>
    </xf>
    <xf numFmtId="44" fontId="7" fillId="0" borderId="3" xfId="2" applyFont="1" applyFill="1" applyBorder="1" applyAlignment="1" applyProtection="1">
      <alignment horizontal="right" vertical="top" indent="2"/>
    </xf>
    <xf numFmtId="10" fontId="6" fillId="0" borderId="3" xfId="0" applyNumberFormat="1" applyFont="1" applyBorder="1" applyAlignment="1">
      <alignment horizontal="right" vertical="top" indent="2"/>
    </xf>
    <xf numFmtId="4" fontId="6" fillId="0" borderId="15" xfId="0" applyNumberFormat="1" applyFont="1" applyBorder="1" applyAlignment="1">
      <alignment horizontal="right" vertical="top" indent="2"/>
    </xf>
    <xf numFmtId="10" fontId="6" fillId="0" borderId="15" xfId="0" applyNumberFormat="1" applyFont="1" applyBorder="1" applyAlignment="1">
      <alignment horizontal="right" indent="2"/>
    </xf>
    <xf numFmtId="166" fontId="6" fillId="0" borderId="0" xfId="0" applyNumberFormat="1" applyFont="1"/>
    <xf numFmtId="43" fontId="6" fillId="0" borderId="0" xfId="1" applyFont="1" applyFill="1" applyBorder="1" applyProtection="1"/>
    <xf numFmtId="0" fontId="12" fillId="0" borderId="1" xfId="0" applyFont="1" applyBorder="1" applyAlignment="1">
      <alignment vertical="top" wrapText="1"/>
    </xf>
    <xf numFmtId="0" fontId="12" fillId="0" borderId="1" xfId="0" applyFont="1" applyBorder="1" applyAlignment="1">
      <alignment horizontal="center" vertical="top" wrapText="1"/>
    </xf>
    <xf numFmtId="0" fontId="14" fillId="0" borderId="0" xfId="0" applyFont="1" applyAlignment="1">
      <alignment horizontal="left"/>
    </xf>
    <xf numFmtId="167" fontId="2" fillId="0" borderId="0" xfId="0" applyNumberFormat="1" applyFont="1" applyAlignment="1">
      <alignment horizontal="center" vertical="center"/>
    </xf>
    <xf numFmtId="0" fontId="2" fillId="0" borderId="0" xfId="0" applyFont="1" applyAlignment="1">
      <alignment horizontal="center" vertical="center"/>
    </xf>
    <xf numFmtId="44" fontId="2" fillId="0" borderId="0" xfId="2" applyFont="1" applyFill="1" applyBorder="1" applyAlignment="1" applyProtection="1">
      <alignment horizontal="right" vertical="center" indent="2"/>
    </xf>
    <xf numFmtId="10" fontId="2" fillId="0" borderId="0" xfId="0" applyNumberFormat="1" applyFont="1" applyAlignment="1">
      <alignment horizontal="center" vertical="center"/>
    </xf>
    <xf numFmtId="44" fontId="2" fillId="0" borderId="0" xfId="2" applyFont="1" applyFill="1" applyBorder="1" applyAlignment="1" applyProtection="1">
      <alignment horizontal="right" indent="1"/>
    </xf>
    <xf numFmtId="0" fontId="7" fillId="0" borderId="0" xfId="0" applyFont="1" applyAlignment="1">
      <alignment horizontal="center"/>
    </xf>
    <xf numFmtId="0" fontId="14" fillId="0" borderId="9" xfId="0" applyFont="1" applyBorder="1" applyAlignment="1">
      <alignment horizontal="left"/>
    </xf>
    <xf numFmtId="44" fontId="2" fillId="0" borderId="9" xfId="2" applyFont="1" applyFill="1" applyBorder="1" applyAlignment="1" applyProtection="1">
      <alignment horizontal="right" vertical="center" indent="2"/>
    </xf>
    <xf numFmtId="10" fontId="2" fillId="0" borderId="9" xfId="0" applyNumberFormat="1" applyFont="1" applyBorder="1" applyAlignment="1">
      <alignment horizontal="center" vertical="center"/>
    </xf>
    <xf numFmtId="44" fontId="2" fillId="0" borderId="9" xfId="2" applyFont="1" applyFill="1" applyBorder="1" applyAlignment="1" applyProtection="1">
      <alignment horizontal="right" indent="1"/>
    </xf>
    <xf numFmtId="167" fontId="2" fillId="0" borderId="9" xfId="0" applyNumberFormat="1" applyFont="1" applyBorder="1" applyAlignment="1">
      <alignment horizontal="center" vertical="center"/>
    </xf>
    <xf numFmtId="0" fontId="7" fillId="0" borderId="9" xfId="0" applyFont="1" applyBorder="1" applyAlignment="1">
      <alignment horizontal="center"/>
    </xf>
    <xf numFmtId="0" fontId="6" fillId="0" borderId="2" xfId="0" applyFont="1" applyBorder="1"/>
    <xf numFmtId="44" fontId="6" fillId="0" borderId="0" xfId="2" applyFont="1" applyFill="1" applyBorder="1" applyAlignment="1" applyProtection="1">
      <alignment horizontal="right" indent="1"/>
    </xf>
    <xf numFmtId="0" fontId="14" fillId="0" borderId="0" xfId="0" applyFont="1" applyAlignment="1">
      <alignment horizontal="left" wrapText="1"/>
    </xf>
    <xf numFmtId="167" fontId="14" fillId="0" borderId="0" xfId="0" applyNumberFormat="1" applyFont="1" applyAlignment="1">
      <alignment horizontal="left" vertical="center" wrapText="1"/>
    </xf>
    <xf numFmtId="0" fontId="6" fillId="0" borderId="0" xfId="0" applyFont="1" applyAlignment="1">
      <alignment horizontal="center"/>
    </xf>
    <xf numFmtId="165" fontId="2" fillId="0" borderId="0" xfId="0" applyNumberFormat="1" applyFont="1" applyAlignment="1">
      <alignment horizontal="center"/>
    </xf>
    <xf numFmtId="167" fontId="2" fillId="0" borderId="0" xfId="0" applyNumberFormat="1" applyFont="1" applyAlignment="1">
      <alignment horizontal="center"/>
    </xf>
    <xf numFmtId="167" fontId="2" fillId="0" borderId="9" xfId="0" applyNumberFormat="1" applyFont="1" applyBorder="1" applyAlignment="1">
      <alignment horizontal="center"/>
    </xf>
    <xf numFmtId="0" fontId="7" fillId="0" borderId="9" xfId="0" applyFont="1" applyBorder="1"/>
    <xf numFmtId="0" fontId="2" fillId="3" borderId="9" xfId="0" applyFont="1" applyFill="1" applyBorder="1" applyAlignment="1">
      <alignment horizontal="center" vertical="center"/>
    </xf>
    <xf numFmtId="0" fontId="9" fillId="2" borderId="0" xfId="0" applyFont="1" applyFill="1" applyProtection="1">
      <protection hidden="1"/>
    </xf>
    <xf numFmtId="0" fontId="8" fillId="2" borderId="0" xfId="0" applyFont="1" applyFill="1" applyProtection="1">
      <protection hidden="1"/>
    </xf>
    <xf numFmtId="0" fontId="10" fillId="2" borderId="0" xfId="0" applyFont="1" applyFill="1" applyProtection="1">
      <protection hidden="1"/>
    </xf>
    <xf numFmtId="0" fontId="18" fillId="2" borderId="0" xfId="0" applyFont="1" applyFill="1" applyProtection="1">
      <protection hidden="1"/>
    </xf>
    <xf numFmtId="0" fontId="10" fillId="2" borderId="0" xfId="0" applyFont="1" applyFill="1" applyAlignment="1" applyProtection="1">
      <alignment horizontal="right" vertical="center"/>
      <protection hidden="1"/>
    </xf>
    <xf numFmtId="0" fontId="9" fillId="2" borderId="0" xfId="0" applyFont="1" applyFill="1" applyAlignment="1" applyProtection="1">
      <alignment horizontal="center" vertical="center"/>
      <protection hidden="1"/>
    </xf>
    <xf numFmtId="10" fontId="9" fillId="2" borderId="0" xfId="0" applyNumberFormat="1" applyFont="1" applyFill="1" applyAlignment="1" applyProtection="1">
      <alignment horizontal="center" vertical="center"/>
      <protection hidden="1"/>
    </xf>
    <xf numFmtId="0" fontId="9" fillId="4" borderId="0" xfId="0" applyFont="1" applyFill="1" applyAlignment="1" applyProtection="1">
      <alignment horizontal="center" vertical="center"/>
      <protection locked="0"/>
    </xf>
    <xf numFmtId="0" fontId="9" fillId="2" borderId="0" xfId="0" applyFont="1" applyFill="1" applyAlignment="1" applyProtection="1">
      <alignment horizontal="left"/>
      <protection hidden="1"/>
    </xf>
    <xf numFmtId="0" fontId="9" fillId="5" borderId="4" xfId="0" applyFont="1" applyFill="1" applyBorder="1" applyAlignment="1" applyProtection="1">
      <alignment vertical="center"/>
      <protection hidden="1"/>
    </xf>
    <xf numFmtId="0" fontId="9" fillId="5" borderId="4" xfId="0" applyFont="1" applyFill="1" applyBorder="1" applyAlignment="1" applyProtection="1">
      <alignment horizontal="center" vertical="center"/>
      <protection hidden="1"/>
    </xf>
    <xf numFmtId="0" fontId="9" fillId="5" borderId="4" xfId="0" applyFont="1" applyFill="1" applyBorder="1" applyAlignment="1" applyProtection="1">
      <alignment horizontal="left" vertical="center"/>
      <protection hidden="1"/>
    </xf>
    <xf numFmtId="0" fontId="10" fillId="4" borderId="10" xfId="0" applyFont="1" applyFill="1" applyBorder="1" applyAlignment="1" applyProtection="1">
      <alignment horizontal="left" vertical="center"/>
      <protection locked="0"/>
    </xf>
    <xf numFmtId="44" fontId="10" fillId="4" borderId="10" xfId="2" applyFont="1" applyFill="1" applyBorder="1" applyAlignment="1" applyProtection="1">
      <alignment horizontal="right" vertical="center" indent="2"/>
      <protection locked="0"/>
    </xf>
    <xf numFmtId="0" fontId="10" fillId="4" borderId="6" xfId="0" applyFont="1" applyFill="1" applyBorder="1" applyAlignment="1" applyProtection="1">
      <alignment horizontal="left" vertical="center"/>
      <protection locked="0"/>
    </xf>
    <xf numFmtId="44" fontId="10" fillId="4" borderId="6" xfId="2" applyFont="1" applyFill="1" applyBorder="1" applyAlignment="1" applyProtection="1">
      <alignment horizontal="right" vertical="center" indent="2"/>
      <protection locked="0"/>
    </xf>
    <xf numFmtId="0" fontId="10" fillId="4" borderId="20" xfId="0" applyFont="1" applyFill="1" applyBorder="1" applyAlignment="1" applyProtection="1">
      <alignment horizontal="left" vertical="center"/>
      <protection locked="0"/>
    </xf>
    <xf numFmtId="44" fontId="10" fillId="4" borderId="19" xfId="2" applyFont="1" applyFill="1" applyBorder="1" applyAlignment="1" applyProtection="1">
      <alignment horizontal="right" vertical="center" indent="2"/>
      <protection locked="0"/>
    </xf>
    <xf numFmtId="0" fontId="9" fillId="2" borderId="17" xfId="0" applyFont="1" applyFill="1" applyBorder="1" applyProtection="1">
      <protection hidden="1"/>
    </xf>
    <xf numFmtId="0" fontId="9" fillId="2" borderId="15" xfId="0" applyFont="1" applyFill="1" applyBorder="1" applyProtection="1">
      <protection hidden="1"/>
    </xf>
    <xf numFmtId="44" fontId="9" fillId="2" borderId="15" xfId="2" applyFont="1" applyFill="1" applyBorder="1" applyAlignment="1" applyProtection="1">
      <alignment horizontal="left"/>
      <protection hidden="1"/>
    </xf>
    <xf numFmtId="0" fontId="9" fillId="2" borderId="0" xfId="0" applyFont="1" applyFill="1" applyAlignment="1" applyProtection="1">
      <alignment horizontal="center"/>
      <protection hidden="1"/>
    </xf>
    <xf numFmtId="0" fontId="10" fillId="0" borderId="0" xfId="0" applyFont="1" applyProtection="1">
      <protection hidden="1"/>
    </xf>
    <xf numFmtId="44" fontId="9" fillId="2" borderId="0" xfId="2" applyFont="1" applyFill="1" applyBorder="1" applyAlignment="1" applyProtection="1">
      <protection hidden="1"/>
    </xf>
    <xf numFmtId="0" fontId="9" fillId="5" borderId="1" xfId="0" applyFont="1" applyFill="1" applyBorder="1" applyAlignment="1" applyProtection="1">
      <alignment vertical="center"/>
      <protection hidden="1"/>
    </xf>
    <xf numFmtId="0" fontId="10" fillId="2" borderId="7" xfId="0" applyFont="1" applyFill="1" applyBorder="1" applyAlignment="1" applyProtection="1">
      <alignment horizontal="left" vertical="center"/>
      <protection hidden="1"/>
    </xf>
    <xf numFmtId="44" fontId="10" fillId="4" borderId="22" xfId="2" applyFont="1" applyFill="1" applyBorder="1" applyAlignment="1" applyProtection="1">
      <alignment horizontal="right" vertical="center" indent="2"/>
      <protection locked="0"/>
    </xf>
    <xf numFmtId="44" fontId="10" fillId="4" borderId="7" xfId="2" applyFont="1" applyFill="1" applyBorder="1" applyAlignment="1" applyProtection="1">
      <alignment horizontal="left" vertical="center" indent="2"/>
      <protection locked="0"/>
    </xf>
    <xf numFmtId="0" fontId="10" fillId="2" borderId="8" xfId="0" applyFont="1" applyFill="1" applyBorder="1" applyAlignment="1" applyProtection="1">
      <alignment horizontal="left" vertical="center"/>
      <protection hidden="1"/>
    </xf>
    <xf numFmtId="44" fontId="10" fillId="4" borderId="23" xfId="2" applyFont="1" applyFill="1" applyBorder="1" applyAlignment="1" applyProtection="1">
      <alignment horizontal="right" vertical="center" indent="2"/>
      <protection locked="0"/>
    </xf>
    <xf numFmtId="44" fontId="10" fillId="4" borderId="8" xfId="2" applyFont="1" applyFill="1" applyBorder="1" applyAlignment="1" applyProtection="1">
      <alignment horizontal="left" vertical="center" indent="2"/>
      <protection locked="0"/>
    </xf>
    <xf numFmtId="0" fontId="10" fillId="2" borderId="18" xfId="0" applyFont="1" applyFill="1" applyBorder="1" applyAlignment="1" applyProtection="1">
      <alignment horizontal="left" vertical="center"/>
      <protection hidden="1"/>
    </xf>
    <xf numFmtId="44" fontId="10" fillId="4" borderId="24" xfId="2" applyFont="1" applyFill="1" applyBorder="1" applyAlignment="1" applyProtection="1">
      <alignment horizontal="right" vertical="center" indent="2"/>
      <protection locked="0"/>
    </xf>
    <xf numFmtId="44" fontId="10" fillId="4" borderId="18" xfId="2" applyFont="1" applyFill="1" applyBorder="1" applyAlignment="1" applyProtection="1">
      <alignment horizontal="left" vertical="center" indent="2"/>
      <protection locked="0"/>
    </xf>
    <xf numFmtId="44" fontId="9" fillId="2" borderId="25" xfId="2" applyFont="1" applyFill="1" applyBorder="1" applyAlignment="1" applyProtection="1">
      <alignment horizontal="right" indent="2"/>
      <protection hidden="1"/>
    </xf>
    <xf numFmtId="0" fontId="10" fillId="2" borderId="5" xfId="0" applyFont="1" applyFill="1" applyBorder="1" applyAlignment="1" applyProtection="1">
      <alignment horizontal="left" vertical="center"/>
      <protection hidden="1"/>
    </xf>
    <xf numFmtId="3" fontId="10" fillId="2" borderId="5" xfId="0" applyNumberFormat="1" applyFont="1" applyFill="1" applyBorder="1" applyAlignment="1" applyProtection="1">
      <alignment horizontal="right" vertical="center" indent="2"/>
      <protection hidden="1"/>
    </xf>
    <xf numFmtId="3" fontId="10" fillId="2" borderId="0" xfId="0" applyNumberFormat="1" applyFont="1" applyFill="1" applyAlignment="1" applyProtection="1">
      <alignment horizontal="right" vertical="center" indent="2"/>
      <protection hidden="1"/>
    </xf>
    <xf numFmtId="0" fontId="19" fillId="2" borderId="0" xfId="0" applyFont="1" applyFill="1" applyProtection="1">
      <protection hidden="1"/>
    </xf>
    <xf numFmtId="0" fontId="10" fillId="2" borderId="0" xfId="0" applyFont="1" applyFill="1" applyAlignment="1" applyProtection="1">
      <alignment vertical="center"/>
      <protection hidden="1"/>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18" fillId="0" borderId="0" xfId="0" applyFont="1" applyAlignment="1" applyProtection="1">
      <alignment horizontal="right"/>
      <protection hidden="1"/>
    </xf>
    <xf numFmtId="44" fontId="10" fillId="4" borderId="11" xfId="2" applyFont="1" applyFill="1" applyBorder="1" applyAlignment="1" applyProtection="1">
      <alignment horizontal="right" vertical="center" indent="2"/>
      <protection locked="0"/>
    </xf>
    <xf numFmtId="44" fontId="10" fillId="4" borderId="0" xfId="2" applyFont="1" applyFill="1" applyBorder="1" applyAlignment="1" applyProtection="1">
      <alignment horizontal="right" vertical="center" indent="2"/>
      <protection locked="0"/>
    </xf>
    <xf numFmtId="165" fontId="10" fillId="2" borderId="0" xfId="0" applyNumberFormat="1" applyFont="1" applyFill="1" applyAlignment="1" applyProtection="1">
      <alignment horizontal="center"/>
      <protection hidden="1"/>
    </xf>
    <xf numFmtId="0" fontId="9" fillId="5" borderId="0" xfId="0" applyFont="1" applyFill="1" applyAlignment="1" applyProtection="1">
      <alignment horizontal="center" vertical="top" wrapText="1"/>
      <protection hidden="1"/>
    </xf>
    <xf numFmtId="0" fontId="9" fillId="2" borderId="6" xfId="0" applyFont="1" applyFill="1" applyBorder="1" applyAlignment="1" applyProtection="1">
      <alignment horizontal="center"/>
      <protection hidden="1"/>
    </xf>
    <xf numFmtId="167" fontId="10" fillId="2" borderId="6" xfId="0" applyNumberFormat="1" applyFont="1" applyFill="1" applyBorder="1" applyAlignment="1" applyProtection="1">
      <alignment horizontal="center"/>
      <protection hidden="1"/>
    </xf>
    <xf numFmtId="167" fontId="10" fillId="4" borderId="6" xfId="0" applyNumberFormat="1" applyFont="1" applyFill="1" applyBorder="1" applyAlignment="1" applyProtection="1">
      <alignment horizontal="center" vertical="center"/>
      <protection locked="0"/>
    </xf>
    <xf numFmtId="0" fontId="9" fillId="2" borderId="19" xfId="0" applyFont="1" applyFill="1" applyBorder="1" applyAlignment="1" applyProtection="1">
      <alignment horizontal="center"/>
      <protection hidden="1"/>
    </xf>
    <xf numFmtId="0" fontId="9" fillId="2" borderId="10" xfId="0" applyFont="1" applyFill="1" applyBorder="1" applyAlignment="1" applyProtection="1">
      <alignment horizontal="center"/>
      <protection hidden="1"/>
    </xf>
    <xf numFmtId="167" fontId="10" fillId="2" borderId="10" xfId="0" applyNumberFormat="1" applyFont="1" applyFill="1" applyBorder="1" applyAlignment="1" applyProtection="1">
      <alignment horizontal="center"/>
      <protection hidden="1"/>
    </xf>
    <xf numFmtId="0" fontId="9" fillId="5" borderId="21" xfId="0" applyFont="1" applyFill="1" applyBorder="1" applyAlignment="1" applyProtection="1">
      <alignment horizontal="center" vertical="center" wrapText="1"/>
      <protection hidden="1"/>
    </xf>
    <xf numFmtId="0" fontId="9" fillId="5" borderId="1" xfId="0" applyFont="1" applyFill="1" applyBorder="1" applyAlignment="1" applyProtection="1">
      <alignment horizontal="center" vertical="center" wrapText="1"/>
      <protection hidden="1"/>
    </xf>
    <xf numFmtId="0" fontId="10" fillId="2" borderId="6" xfId="0" applyFont="1" applyFill="1" applyBorder="1" applyAlignment="1" applyProtection="1">
      <alignment horizontal="left" vertical="center"/>
      <protection hidden="1"/>
    </xf>
    <xf numFmtId="3" fontId="10" fillId="2" borderId="6" xfId="0" applyNumberFormat="1" applyFont="1" applyFill="1" applyBorder="1" applyAlignment="1" applyProtection="1">
      <alignment horizontal="right" vertical="center" indent="2"/>
      <protection hidden="1"/>
    </xf>
    <xf numFmtId="0" fontId="6" fillId="5" borderId="1" xfId="0" applyFont="1" applyFill="1" applyBorder="1" applyAlignment="1" applyProtection="1">
      <alignment vertical="center"/>
      <protection hidden="1"/>
    </xf>
    <xf numFmtId="0" fontId="6" fillId="5" borderId="1" xfId="0" applyFont="1" applyFill="1" applyBorder="1" applyAlignment="1" applyProtection="1">
      <alignment horizontal="center" vertical="center"/>
      <protection hidden="1"/>
    </xf>
    <xf numFmtId="0" fontId="7" fillId="4" borderId="27" xfId="0" applyFont="1" applyFill="1" applyBorder="1" applyProtection="1">
      <protection hidden="1"/>
    </xf>
    <xf numFmtId="44" fontId="7" fillId="4" borderId="0" xfId="2" applyFont="1" applyFill="1" applyBorder="1" applyAlignment="1" applyProtection="1">
      <alignment horizontal="left" vertical="center" indent="2"/>
      <protection hidden="1"/>
    </xf>
    <xf numFmtId="10" fontId="7" fillId="4" borderId="0" xfId="3" applyNumberFormat="1" applyFont="1" applyFill="1" applyBorder="1" applyAlignment="1" applyProtection="1">
      <alignment horizontal="right" indent="2"/>
      <protection hidden="1"/>
    </xf>
    <xf numFmtId="44" fontId="6" fillId="4" borderId="0" xfId="2" applyFont="1" applyFill="1" applyBorder="1" applyAlignment="1" applyProtection="1">
      <alignment horizontal="left" vertical="center" indent="2"/>
      <protection hidden="1"/>
    </xf>
    <xf numFmtId="44" fontId="6" fillId="4" borderId="0" xfId="2" applyFont="1" applyFill="1" applyBorder="1" applyAlignment="1" applyProtection="1">
      <alignment horizontal="left" vertical="top" indent="2"/>
      <protection hidden="1"/>
    </xf>
    <xf numFmtId="0" fontId="7" fillId="4" borderId="0" xfId="0" applyFont="1" applyFill="1" applyAlignment="1" applyProtection="1">
      <alignment horizontal="left"/>
      <protection hidden="1"/>
    </xf>
    <xf numFmtId="0" fontId="7" fillId="4" borderId="0" xfId="0" applyFont="1" applyFill="1" applyAlignment="1" applyProtection="1">
      <alignment horizontal="right"/>
      <protection hidden="1"/>
    </xf>
    <xf numFmtId="0" fontId="7" fillId="4" borderId="0" xfId="0" applyFont="1" applyFill="1" applyProtection="1">
      <protection hidden="1"/>
    </xf>
    <xf numFmtId="0" fontId="6" fillId="4" borderId="0" xfId="0" applyFont="1" applyFill="1" applyAlignment="1" applyProtection="1">
      <alignment horizontal="left"/>
      <protection hidden="1"/>
    </xf>
    <xf numFmtId="0" fontId="6" fillId="4" borderId="0" xfId="0" applyFont="1" applyFill="1" applyAlignment="1" applyProtection="1">
      <alignment horizontal="left" wrapText="1"/>
      <protection hidden="1"/>
    </xf>
    <xf numFmtId="0" fontId="6" fillId="4" borderId="0" xfId="0" applyFont="1" applyFill="1" applyAlignment="1" applyProtection="1">
      <alignment horizontal="right"/>
      <protection hidden="1"/>
    </xf>
    <xf numFmtId="0" fontId="7" fillId="2" borderId="0" xfId="0" quotePrefix="1" applyFont="1" applyFill="1" applyAlignment="1" applyProtection="1">
      <alignment horizontal="left"/>
      <protection hidden="1"/>
    </xf>
    <xf numFmtId="44" fontId="7" fillId="4" borderId="0" xfId="2" applyFont="1" applyFill="1" applyBorder="1" applyAlignment="1" applyProtection="1">
      <alignment horizontal="left" indent="2"/>
      <protection hidden="1"/>
    </xf>
    <xf numFmtId="0" fontId="2" fillId="4" borderId="0" xfId="0" applyFont="1" applyFill="1" applyProtection="1">
      <protection hidden="1"/>
    </xf>
    <xf numFmtId="0" fontId="12" fillId="2" borderId="0" xfId="0" applyFont="1" applyFill="1" applyAlignment="1" applyProtection="1">
      <alignment horizontal="right" vertical="center"/>
      <protection hidden="1"/>
    </xf>
    <xf numFmtId="44" fontId="7" fillId="4" borderId="27" xfId="0" applyNumberFormat="1" applyFont="1" applyFill="1" applyBorder="1" applyProtection="1">
      <protection hidden="1"/>
    </xf>
    <xf numFmtId="0" fontId="2" fillId="4" borderId="27" xfId="0" applyFont="1" applyFill="1" applyBorder="1" applyProtection="1">
      <protection hidden="1"/>
    </xf>
    <xf numFmtId="0" fontId="6" fillId="4" borderId="27" xfId="0" applyFont="1" applyFill="1" applyBorder="1" applyProtection="1">
      <protection hidden="1"/>
    </xf>
    <xf numFmtId="0" fontId="6" fillId="4" borderId="0" xfId="0" applyFont="1" applyFill="1" applyAlignment="1" applyProtection="1">
      <alignment horizontal="left" vertical="top" wrapText="1"/>
      <protection hidden="1"/>
    </xf>
    <xf numFmtId="0" fontId="22" fillId="2" borderId="0" xfId="0" applyFont="1" applyFill="1" applyAlignment="1" applyProtection="1">
      <alignment horizontal="left" vertical="center"/>
      <protection hidden="1"/>
    </xf>
    <xf numFmtId="0" fontId="6" fillId="2" borderId="0" xfId="0" applyFont="1" applyFill="1" applyAlignment="1" applyProtection="1">
      <alignment horizontal="center" vertical="center"/>
      <protection hidden="1"/>
    </xf>
    <xf numFmtId="0" fontId="6" fillId="2" borderId="0" xfId="0" applyFont="1" applyFill="1" applyAlignment="1" applyProtection="1">
      <alignment horizontal="center"/>
      <protection hidden="1"/>
    </xf>
    <xf numFmtId="0" fontId="22" fillId="0" borderId="0" xfId="0" applyFont="1" applyAlignment="1" applyProtection="1">
      <alignment horizontal="left" vertical="center"/>
      <protection hidden="1"/>
    </xf>
    <xf numFmtId="0" fontId="6" fillId="5" borderId="1" xfId="0" applyFont="1" applyFill="1" applyBorder="1" applyAlignment="1" applyProtection="1">
      <alignment horizontal="center" vertical="top" wrapText="1"/>
      <protection hidden="1"/>
    </xf>
    <xf numFmtId="44" fontId="7" fillId="2" borderId="0" xfId="2" applyFont="1" applyFill="1" applyBorder="1" applyAlignment="1" applyProtection="1">
      <alignment horizontal="right" vertical="center" indent="2"/>
      <protection hidden="1"/>
    </xf>
    <xf numFmtId="10" fontId="7" fillId="2" borderId="0" xfId="0" applyNumberFormat="1" applyFont="1" applyFill="1" applyAlignment="1" applyProtection="1">
      <alignment horizontal="center" vertical="center"/>
      <protection hidden="1"/>
    </xf>
    <xf numFmtId="167" fontId="7" fillId="2" borderId="0" xfId="0" applyNumberFormat="1" applyFont="1" applyFill="1" applyAlignment="1" applyProtection="1">
      <alignment horizontal="center" vertical="center"/>
      <protection hidden="1"/>
    </xf>
    <xf numFmtId="44" fontId="7" fillId="2" borderId="0" xfId="2" applyFont="1" applyFill="1" applyBorder="1" applyAlignment="1" applyProtection="1">
      <alignment horizontal="left" vertical="center" indent="2"/>
      <protection hidden="1"/>
    </xf>
    <xf numFmtId="44" fontId="7" fillId="2" borderId="0" xfId="2" applyFont="1" applyFill="1" applyBorder="1" applyAlignment="1" applyProtection="1">
      <alignment horizontal="left" vertical="center"/>
      <protection hidden="1"/>
    </xf>
    <xf numFmtId="0" fontId="6" fillId="2" borderId="9" xfId="0" applyFont="1" applyFill="1" applyBorder="1" applyAlignment="1" applyProtection="1">
      <alignment horizontal="center"/>
      <protection hidden="1"/>
    </xf>
    <xf numFmtId="44" fontId="7" fillId="2" borderId="9" xfId="2" applyFont="1" applyFill="1" applyBorder="1" applyAlignment="1" applyProtection="1">
      <alignment horizontal="left" vertical="center" indent="2"/>
      <protection hidden="1"/>
    </xf>
    <xf numFmtId="10" fontId="7" fillId="2" borderId="9" xfId="0" applyNumberFormat="1" applyFont="1" applyFill="1" applyBorder="1" applyAlignment="1" applyProtection="1">
      <alignment horizontal="center" vertical="center"/>
      <protection hidden="1"/>
    </xf>
    <xf numFmtId="167" fontId="7" fillId="2" borderId="9" xfId="0" applyNumberFormat="1" applyFont="1" applyFill="1" applyBorder="1" applyAlignment="1" applyProtection="1">
      <alignment horizontal="center" vertical="center"/>
      <protection hidden="1"/>
    </xf>
    <xf numFmtId="44" fontId="7" fillId="2" borderId="9" xfId="2" applyFont="1" applyFill="1" applyBorder="1" applyAlignment="1" applyProtection="1">
      <alignment horizontal="left" vertical="center"/>
      <protection hidden="1"/>
    </xf>
    <xf numFmtId="0" fontId="6" fillId="2" borderId="0" xfId="0" applyFont="1" applyFill="1" applyAlignment="1" applyProtection="1">
      <alignment horizontal="left"/>
      <protection hidden="1"/>
    </xf>
    <xf numFmtId="165" fontId="7" fillId="2" borderId="0" xfId="0" applyNumberFormat="1" applyFont="1" applyFill="1" applyAlignment="1" applyProtection="1">
      <alignment horizontal="center"/>
      <protection hidden="1"/>
    </xf>
    <xf numFmtId="167" fontId="7" fillId="2" borderId="0" xfId="0" applyNumberFormat="1" applyFont="1" applyFill="1" applyAlignment="1" applyProtection="1">
      <alignment horizontal="center"/>
      <protection hidden="1"/>
    </xf>
    <xf numFmtId="165" fontId="7" fillId="2" borderId="0" xfId="0" applyNumberFormat="1" applyFont="1" applyFill="1" applyAlignment="1" applyProtection="1">
      <alignment horizontal="left"/>
      <protection hidden="1"/>
    </xf>
    <xf numFmtId="44" fontId="7" fillId="2" borderId="0" xfId="2" applyFont="1" applyFill="1" applyBorder="1" applyAlignment="1" applyProtection="1">
      <alignment horizontal="right" indent="1"/>
      <protection hidden="1"/>
    </xf>
    <xf numFmtId="0" fontId="6" fillId="2" borderId="14" xfId="0" applyFont="1" applyFill="1" applyBorder="1" applyAlignment="1" applyProtection="1">
      <alignment horizontal="center"/>
      <protection hidden="1"/>
    </xf>
    <xf numFmtId="44" fontId="7" fillId="2" borderId="14" xfId="2" applyFont="1" applyFill="1" applyBorder="1" applyAlignment="1" applyProtection="1">
      <alignment horizontal="right" vertical="center" indent="2"/>
      <protection hidden="1"/>
    </xf>
    <xf numFmtId="10" fontId="7" fillId="2" borderId="14" xfId="0" applyNumberFormat="1" applyFont="1" applyFill="1" applyBorder="1" applyAlignment="1" applyProtection="1">
      <alignment horizontal="center" vertical="center"/>
      <protection hidden="1"/>
    </xf>
    <xf numFmtId="44" fontId="7" fillId="2" borderId="14" xfId="2" applyFont="1" applyFill="1" applyBorder="1" applyAlignment="1" applyProtection="1">
      <alignment horizontal="right" indent="1"/>
      <protection hidden="1"/>
    </xf>
    <xf numFmtId="167" fontId="7" fillId="2" borderId="14" xfId="0" applyNumberFormat="1" applyFont="1" applyFill="1" applyBorder="1" applyAlignment="1" applyProtection="1">
      <alignment horizontal="center"/>
      <protection hidden="1"/>
    </xf>
    <xf numFmtId="44" fontId="7" fillId="2" borderId="9" xfId="2" applyFont="1" applyFill="1" applyBorder="1" applyAlignment="1" applyProtection="1">
      <alignment horizontal="left"/>
      <protection hidden="1"/>
    </xf>
    <xf numFmtId="0" fontId="6" fillId="5" borderId="0" xfId="0" applyFont="1" applyFill="1" applyAlignment="1" applyProtection="1">
      <alignment vertical="center"/>
      <protection hidden="1"/>
    </xf>
    <xf numFmtId="0" fontId="6" fillId="5" borderId="0" xfId="0" applyFont="1" applyFill="1" applyAlignment="1" applyProtection="1">
      <alignment horizontal="center" vertical="center"/>
      <protection hidden="1"/>
    </xf>
    <xf numFmtId="44" fontId="10" fillId="4" borderId="5" xfId="2" applyFont="1" applyFill="1" applyBorder="1" applyAlignment="1" applyProtection="1">
      <alignment horizontal="left" vertical="center" indent="2"/>
      <protection locked="0"/>
    </xf>
    <xf numFmtId="44" fontId="10" fillId="4" borderId="6" xfId="2" applyFont="1" applyFill="1" applyBorder="1" applyAlignment="1" applyProtection="1">
      <alignment horizontal="left" vertical="center" indent="2"/>
      <protection locked="0"/>
    </xf>
    <xf numFmtId="0" fontId="26" fillId="2" borderId="0" xfId="0" applyFont="1" applyFill="1" applyProtection="1">
      <protection hidden="1"/>
    </xf>
    <xf numFmtId="0" fontId="26" fillId="2" borderId="0" xfId="0" applyFont="1" applyFill="1" applyAlignment="1" applyProtection="1">
      <alignment horizontal="center"/>
      <protection hidden="1"/>
    </xf>
    <xf numFmtId="0" fontId="26" fillId="2" borderId="0" xfId="0" applyFont="1" applyFill="1" applyAlignment="1" applyProtection="1">
      <alignment horizontal="left"/>
      <protection hidden="1"/>
    </xf>
    <xf numFmtId="0" fontId="26" fillId="2" borderId="0" xfId="0" applyFont="1" applyFill="1" applyAlignment="1" applyProtection="1">
      <alignment horizontal="right"/>
      <protection hidden="1"/>
    </xf>
    <xf numFmtId="0" fontId="9" fillId="5" borderId="28" xfId="0" applyFont="1" applyFill="1" applyBorder="1" applyAlignment="1" applyProtection="1">
      <alignment horizontal="left" vertical="center"/>
      <protection hidden="1"/>
    </xf>
    <xf numFmtId="0" fontId="9" fillId="5" borderId="29" xfId="0" applyFont="1" applyFill="1" applyBorder="1" applyAlignment="1" applyProtection="1">
      <alignment horizontal="left" vertical="center"/>
      <protection hidden="1"/>
    </xf>
    <xf numFmtId="0" fontId="10" fillId="2" borderId="30" xfId="2" applyNumberFormat="1" applyFont="1" applyFill="1" applyBorder="1" applyAlignment="1" applyProtection="1">
      <alignment horizontal="left" vertical="center" wrapText="1"/>
      <protection hidden="1"/>
    </xf>
    <xf numFmtId="0" fontId="10" fillId="2" borderId="31" xfId="2" applyNumberFormat="1" applyFont="1" applyFill="1" applyBorder="1" applyAlignment="1" applyProtection="1">
      <alignment horizontal="left" vertical="center" wrapText="1"/>
      <protection hidden="1"/>
    </xf>
    <xf numFmtId="0" fontId="10" fillId="2" borderId="30" xfId="2" applyNumberFormat="1" applyFont="1" applyFill="1" applyBorder="1" applyAlignment="1" applyProtection="1">
      <alignment horizontal="left" vertical="center" wrapText="1" indent="2"/>
      <protection hidden="1"/>
    </xf>
    <xf numFmtId="0" fontId="7" fillId="0" borderId="0" xfId="0" applyFont="1" applyAlignment="1" applyProtection="1">
      <alignment horizontal="right"/>
      <protection hidden="1"/>
    </xf>
    <xf numFmtId="164" fontId="7" fillId="2" borderId="0" xfId="3" applyNumberFormat="1" applyFont="1" applyFill="1" applyAlignment="1" applyProtection="1">
      <alignment horizontal="center" vertical="center"/>
      <protection hidden="1"/>
    </xf>
    <xf numFmtId="0" fontId="7" fillId="2" borderId="0" xfId="0" applyFont="1" applyFill="1" applyAlignment="1" applyProtection="1">
      <alignment horizontal="right" vertical="center"/>
      <protection hidden="1"/>
    </xf>
    <xf numFmtId="10" fontId="6" fillId="2" borderId="0" xfId="0" applyNumberFormat="1" applyFont="1" applyFill="1" applyAlignment="1" applyProtection="1">
      <alignment horizontal="center" vertical="center"/>
      <protection hidden="1"/>
    </xf>
    <xf numFmtId="0" fontId="6" fillId="5" borderId="4" xfId="0" applyFont="1" applyFill="1" applyBorder="1" applyAlignment="1" applyProtection="1">
      <alignment horizontal="center" vertical="center"/>
      <protection hidden="1"/>
    </xf>
    <xf numFmtId="0" fontId="6" fillId="5" borderId="4" xfId="0" applyFont="1" applyFill="1" applyBorder="1" applyAlignment="1" applyProtection="1">
      <alignment vertical="center"/>
      <protection hidden="1"/>
    </xf>
    <xf numFmtId="14" fontId="0" fillId="0" borderId="0" xfId="0" applyNumberFormat="1" applyAlignment="1" applyProtection="1">
      <alignment vertical="center" wrapText="1"/>
      <protection hidden="1"/>
    </xf>
    <xf numFmtId="0" fontId="0" fillId="0" borderId="0" xfId="0" applyAlignment="1" applyProtection="1">
      <alignment vertical="center" wrapText="1"/>
      <protection hidden="1"/>
    </xf>
    <xf numFmtId="0" fontId="0" fillId="0" borderId="0" xfId="0" applyAlignment="1" applyProtection="1">
      <alignment vertical="top" wrapText="1"/>
      <protection hidden="1"/>
    </xf>
    <xf numFmtId="0" fontId="18" fillId="2" borderId="0" xfId="0" applyFont="1" applyFill="1" applyAlignment="1" applyProtection="1">
      <alignment horizontal="right"/>
      <protection hidden="1"/>
    </xf>
    <xf numFmtId="14" fontId="0" fillId="0" borderId="0" xfId="0" applyNumberFormat="1"/>
    <xf numFmtId="168" fontId="0" fillId="0" borderId="0" xfId="0" quotePrefix="1" applyNumberFormat="1" applyAlignment="1" applyProtection="1">
      <alignment horizontal="center" vertical="center" wrapText="1"/>
      <protection hidden="1"/>
    </xf>
    <xf numFmtId="14" fontId="0" fillId="0" borderId="0" xfId="0" quotePrefix="1" applyNumberFormat="1" applyAlignment="1">
      <alignment horizontal="center"/>
    </xf>
    <xf numFmtId="0" fontId="10" fillId="4" borderId="6" xfId="0" applyFont="1" applyFill="1" applyBorder="1" applyAlignment="1" applyProtection="1">
      <alignment horizontal="left" vertical="center"/>
      <protection locked="0"/>
    </xf>
    <xf numFmtId="0" fontId="10" fillId="4" borderId="10" xfId="0" applyFont="1" applyFill="1" applyBorder="1" applyAlignment="1" applyProtection="1">
      <alignment horizontal="left" vertical="center"/>
      <protection locked="0"/>
    </xf>
    <xf numFmtId="0" fontId="9" fillId="5" borderId="0" xfId="0" applyFont="1" applyFill="1" applyAlignment="1" applyProtection="1">
      <alignment horizontal="center" vertical="top" wrapText="1"/>
      <protection hidden="1"/>
    </xf>
    <xf numFmtId="0" fontId="10" fillId="4" borderId="0" xfId="0" applyFont="1" applyFill="1" applyAlignment="1" applyProtection="1">
      <alignment horizontal="left" vertical="center"/>
      <protection locked="0"/>
    </xf>
    <xf numFmtId="0" fontId="10" fillId="4" borderId="0" xfId="0" applyFont="1" applyFill="1" applyAlignment="1" applyProtection="1">
      <alignment horizontal="left" vertical="top"/>
      <protection locked="0"/>
    </xf>
    <xf numFmtId="0" fontId="9" fillId="2" borderId="0" xfId="0" applyFont="1" applyFill="1" applyAlignment="1" applyProtection="1">
      <alignment horizontal="left" wrapText="1"/>
      <protection hidden="1"/>
    </xf>
    <xf numFmtId="0" fontId="20" fillId="2" borderId="0" xfId="0" applyFont="1" applyFill="1" applyAlignment="1" applyProtection="1">
      <alignment horizontal="left" wrapText="1"/>
      <protection hidden="1"/>
    </xf>
    <xf numFmtId="0" fontId="18" fillId="5" borderId="0" xfId="0" applyFont="1" applyFill="1" applyAlignment="1" applyProtection="1">
      <alignment horizontal="center" vertical="center"/>
      <protection hidden="1"/>
    </xf>
    <xf numFmtId="0" fontId="10" fillId="2" borderId="6" xfId="0" applyFont="1" applyFill="1" applyBorder="1" applyAlignment="1" applyProtection="1">
      <alignment horizontal="left" vertical="center" wrapText="1"/>
      <protection hidden="1"/>
    </xf>
    <xf numFmtId="0" fontId="9" fillId="2" borderId="0" xfId="0" applyFont="1" applyFill="1" applyAlignment="1" applyProtection="1">
      <alignment horizontal="left" vertical="top" wrapText="1"/>
      <protection hidden="1"/>
    </xf>
    <xf numFmtId="0" fontId="9" fillId="2" borderId="11" xfId="0" applyFont="1" applyFill="1" applyBorder="1" applyAlignment="1" applyProtection="1">
      <alignment horizontal="left" vertical="top" wrapText="1"/>
      <protection hidden="1"/>
    </xf>
    <xf numFmtId="0" fontId="9" fillId="4" borderId="0" xfId="0" applyFont="1" applyFill="1" applyAlignment="1" applyProtection="1">
      <alignment horizontal="left" vertical="center"/>
      <protection locked="0"/>
    </xf>
    <xf numFmtId="0" fontId="10" fillId="4" borderId="20" xfId="0" applyFont="1" applyFill="1" applyBorder="1" applyAlignment="1" applyProtection="1">
      <alignment horizontal="left" vertical="center"/>
      <protection locked="0"/>
    </xf>
    <xf numFmtId="0" fontId="10" fillId="2" borderId="32" xfId="2" applyNumberFormat="1" applyFont="1" applyFill="1" applyBorder="1" applyAlignment="1" applyProtection="1">
      <alignment horizontal="left" vertical="top" wrapText="1"/>
      <protection hidden="1"/>
    </xf>
    <xf numFmtId="0" fontId="10" fillId="2" borderId="34" xfId="2" applyNumberFormat="1" applyFont="1" applyFill="1" applyBorder="1" applyAlignment="1" applyProtection="1">
      <alignment horizontal="left" vertical="top" wrapText="1"/>
      <protection hidden="1"/>
    </xf>
    <xf numFmtId="0" fontId="10" fillId="2" borderId="33" xfId="2" applyNumberFormat="1" applyFont="1" applyFill="1" applyBorder="1" applyAlignment="1" applyProtection="1">
      <alignment horizontal="left" vertical="top" wrapText="1"/>
      <protection hidden="1"/>
    </xf>
    <xf numFmtId="0" fontId="10" fillId="2" borderId="35" xfId="2" applyNumberFormat="1" applyFont="1" applyFill="1" applyBorder="1" applyAlignment="1" applyProtection="1">
      <alignment horizontal="left" vertical="top" wrapText="1"/>
      <protection hidden="1"/>
    </xf>
    <xf numFmtId="0" fontId="10" fillId="2" borderId="16" xfId="2" applyNumberFormat="1" applyFont="1" applyFill="1" applyBorder="1" applyAlignment="1" applyProtection="1">
      <alignment horizontal="left" vertical="top" wrapText="1"/>
      <protection hidden="1"/>
    </xf>
    <xf numFmtId="0" fontId="10" fillId="2" borderId="36" xfId="2" applyNumberFormat="1" applyFont="1" applyFill="1" applyBorder="1" applyAlignment="1" applyProtection="1">
      <alignment horizontal="left" vertical="top" wrapText="1"/>
      <protection hidden="1"/>
    </xf>
    <xf numFmtId="0" fontId="10" fillId="2" borderId="27" xfId="2" applyNumberFormat="1" applyFont="1" applyFill="1" applyBorder="1" applyAlignment="1" applyProtection="1">
      <alignment horizontal="left" vertical="top" wrapText="1"/>
      <protection hidden="1"/>
    </xf>
    <xf numFmtId="0" fontId="10" fillId="2" borderId="37" xfId="2" applyNumberFormat="1" applyFont="1" applyFill="1" applyBorder="1" applyAlignment="1" applyProtection="1">
      <alignment horizontal="left" vertical="top" wrapText="1"/>
      <protection hidden="1"/>
    </xf>
    <xf numFmtId="0" fontId="10" fillId="2" borderId="32" xfId="2" applyNumberFormat="1" applyFont="1" applyFill="1" applyBorder="1" applyAlignment="1" applyProtection="1">
      <alignment horizontal="left" vertical="center" wrapText="1"/>
      <protection hidden="1"/>
    </xf>
    <xf numFmtId="0" fontId="10" fillId="2" borderId="34" xfId="2" applyNumberFormat="1" applyFont="1" applyFill="1" applyBorder="1" applyAlignment="1" applyProtection="1">
      <alignment horizontal="left" vertical="center" wrapText="1"/>
      <protection hidden="1"/>
    </xf>
    <xf numFmtId="0" fontId="10" fillId="2" borderId="33" xfId="2" applyNumberFormat="1" applyFont="1" applyFill="1" applyBorder="1" applyAlignment="1" applyProtection="1">
      <alignment horizontal="left" vertical="center" wrapText="1"/>
      <protection hidden="1"/>
    </xf>
    <xf numFmtId="0" fontId="10" fillId="2" borderId="35" xfId="2" applyNumberFormat="1" applyFont="1" applyFill="1" applyBorder="1" applyAlignment="1" applyProtection="1">
      <alignment horizontal="left" vertical="center" wrapText="1"/>
      <protection hidden="1"/>
    </xf>
    <xf numFmtId="0" fontId="22" fillId="2" borderId="0" xfId="0" applyFont="1" applyFill="1" applyAlignment="1" applyProtection="1">
      <alignment horizontal="center" vertical="center"/>
      <protection hidden="1"/>
    </xf>
    <xf numFmtId="0" fontId="21" fillId="2" borderId="0" xfId="0" applyFont="1" applyFill="1" applyAlignment="1" applyProtection="1">
      <alignment horizontal="center" vertical="center"/>
      <protection hidden="1"/>
    </xf>
    <xf numFmtId="0" fontId="7" fillId="4" borderId="0" xfId="0" applyFont="1" applyFill="1" applyAlignment="1" applyProtection="1">
      <alignment horizontal="left"/>
      <protection hidden="1"/>
    </xf>
    <xf numFmtId="0" fontId="24" fillId="2" borderId="0" xfId="0" applyFont="1" applyFill="1" applyAlignment="1" applyProtection="1">
      <alignment horizontal="left" vertical="top" wrapText="1"/>
      <protection hidden="1"/>
    </xf>
    <xf numFmtId="0" fontId="6" fillId="2" borderId="0" xfId="0" applyFont="1" applyFill="1" applyAlignment="1" applyProtection="1">
      <alignment horizontal="center" vertical="center"/>
      <protection hidden="1"/>
    </xf>
    <xf numFmtId="0" fontId="23" fillId="2" borderId="0" xfId="0" applyFont="1" applyFill="1" applyAlignment="1" applyProtection="1">
      <alignment horizontal="center" wrapText="1"/>
      <protection hidden="1"/>
    </xf>
    <xf numFmtId="0" fontId="22" fillId="2" borderId="0" xfId="0" applyFont="1" applyFill="1" applyAlignment="1" applyProtection="1">
      <alignment horizontal="left" wrapText="1"/>
      <protection hidden="1"/>
    </xf>
    <xf numFmtId="0" fontId="6" fillId="4" borderId="0" xfId="0" applyFont="1" applyFill="1" applyAlignment="1" applyProtection="1">
      <alignment horizontal="left" vertical="top" wrapText="1"/>
      <protection hidden="1"/>
    </xf>
    <xf numFmtId="0" fontId="7" fillId="4" borderId="0" xfId="0" applyFont="1" applyFill="1" applyAlignment="1" applyProtection="1">
      <alignment horizontal="left" wrapText="1"/>
      <protection hidden="1"/>
    </xf>
    <xf numFmtId="0" fontId="7" fillId="2" borderId="0" xfId="0" applyFont="1" applyFill="1" applyAlignment="1" applyProtection="1">
      <alignment horizontal="left" indent="1"/>
      <protection hidden="1"/>
    </xf>
    <xf numFmtId="0" fontId="7" fillId="2" borderId="9" xfId="0" applyFont="1" applyFill="1" applyBorder="1" applyAlignment="1" applyProtection="1">
      <alignment horizontal="left" vertical="top" wrapText="1" indent="3"/>
      <protection hidden="1"/>
    </xf>
    <xf numFmtId="0" fontId="7" fillId="2" borderId="12" xfId="0" applyFont="1" applyFill="1" applyBorder="1" applyAlignment="1" applyProtection="1">
      <alignment horizontal="left" vertical="top" wrapText="1" indent="3"/>
      <protection hidden="1"/>
    </xf>
    <xf numFmtId="0" fontId="7" fillId="2" borderId="0" xfId="0" applyFont="1" applyFill="1" applyAlignment="1" applyProtection="1">
      <alignment horizontal="left" vertical="top" wrapText="1" indent="3"/>
      <protection hidden="1"/>
    </xf>
    <xf numFmtId="0" fontId="11" fillId="0" borderId="13" xfId="0" applyFont="1" applyBorder="1" applyAlignment="1">
      <alignment horizontal="left" vertical="center" wrapText="1"/>
    </xf>
    <xf numFmtId="0" fontId="7" fillId="0" borderId="0" xfId="0" applyFont="1" applyAlignment="1">
      <alignment horizontal="left"/>
    </xf>
    <xf numFmtId="0" fontId="7" fillId="0" borderId="0" xfId="0" applyFont="1" applyAlignment="1">
      <alignment horizontal="left" vertical="top" wrapText="1"/>
    </xf>
    <xf numFmtId="0" fontId="6" fillId="0" borderId="15" xfId="0" applyFont="1" applyBorder="1" applyAlignment="1">
      <alignment horizontal="left" vertical="top" wrapText="1"/>
    </xf>
    <xf numFmtId="0" fontId="6" fillId="0" borderId="17" xfId="0" applyFont="1" applyBorder="1" applyAlignment="1">
      <alignment horizontal="left" vertical="top" wrapText="1"/>
    </xf>
    <xf numFmtId="0" fontId="7" fillId="0" borderId="3" xfId="0" applyFont="1" applyBorder="1" applyAlignment="1">
      <alignment horizontal="left" wrapText="1"/>
    </xf>
    <xf numFmtId="0" fontId="7" fillId="0" borderId="9" xfId="0" applyFont="1" applyBorder="1" applyAlignment="1">
      <alignment horizontal="left" vertical="top" wrapText="1"/>
    </xf>
    <xf numFmtId="0" fontId="7" fillId="0" borderId="12" xfId="0" applyFont="1" applyBorder="1" applyAlignment="1">
      <alignment horizontal="left" vertical="top" wrapText="1"/>
    </xf>
    <xf numFmtId="0" fontId="7" fillId="0" borderId="9" xfId="0" applyFont="1" applyBorder="1" applyAlignment="1">
      <alignment horizontal="left" wrapText="1"/>
    </xf>
    <xf numFmtId="0" fontId="6" fillId="0" borderId="0" xfId="0" applyFont="1" applyAlignment="1">
      <alignment horizontal="left" vertical="center" wrapText="1"/>
    </xf>
    <xf numFmtId="0" fontId="7" fillId="0" borderId="26" xfId="0" applyFont="1" applyBorder="1" applyAlignment="1">
      <alignment horizontal="left" vertical="top" wrapText="1"/>
    </xf>
  </cellXfs>
  <cellStyles count="4">
    <cellStyle name="Komma" xfId="1" builtinId="3"/>
    <cellStyle name="Prozent" xfId="3" builtinId="5"/>
    <cellStyle name="Standard" xfId="0" builtinId="0"/>
    <cellStyle name="Währung" xfId="2" builtinId="4"/>
  </cellStyles>
  <dxfs count="0"/>
  <tableStyles count="0" defaultTableStyle="TableStyleMedium2" defaultPivotStyle="PivotStyleLight16"/>
  <colors>
    <mruColors>
      <color rgb="FFFF66FF"/>
      <color rgb="FF66FF66"/>
      <color rgb="FF0076BD"/>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341471</xdr:colOff>
      <xdr:row>0</xdr:row>
      <xdr:rowOff>643890</xdr:rowOff>
    </xdr:to>
    <xdr:pic>
      <xdr:nvPicPr>
        <xdr:cNvPr id="2" name="Bild 1">
          <a:extLst>
            <a:ext uri="{FF2B5EF4-FFF2-40B4-BE49-F238E27FC236}">
              <a16:creationId xmlns:a16="http://schemas.microsoft.com/office/drawing/2014/main" id="{92F78661-C70E-4288-94E1-9653CE29412F}"/>
            </a:ext>
          </a:extLst>
        </xdr:cNvPr>
        <xdr:cNvPicPr/>
      </xdr:nvPicPr>
      <xdr:blipFill>
        <a:blip xmlns:r="http://schemas.openxmlformats.org/officeDocument/2006/relationships" r:embed="rId1"/>
        <a:srcRect/>
        <a:stretch>
          <a:fillRect/>
        </a:stretch>
      </xdr:blipFill>
      <xdr:spPr bwMode="auto">
        <a:xfrm>
          <a:off x="0" y="0"/>
          <a:ext cx="2011147" cy="643890"/>
        </a:xfrm>
        <a:prstGeom prst="rect">
          <a:avLst/>
        </a:prstGeom>
        <a:noFill/>
        <a:ln w="9525">
          <a:noFill/>
          <a:miter lim="800000"/>
          <a:headEnd/>
          <a:tailEnd/>
        </a:ln>
      </xdr:spPr>
    </xdr:pic>
    <xdr:clientData/>
  </xdr:twoCellAnchor>
  <xdr:oneCellAnchor>
    <xdr:from>
      <xdr:col>0</xdr:col>
      <xdr:colOff>0</xdr:colOff>
      <xdr:row>105</xdr:row>
      <xdr:rowOff>11206</xdr:rowOff>
    </xdr:from>
    <xdr:ext cx="2011147" cy="643890"/>
    <xdr:pic>
      <xdr:nvPicPr>
        <xdr:cNvPr id="3" name="Bild 1">
          <a:extLst>
            <a:ext uri="{FF2B5EF4-FFF2-40B4-BE49-F238E27FC236}">
              <a16:creationId xmlns:a16="http://schemas.microsoft.com/office/drawing/2014/main" id="{5EA67D9D-998C-42FC-9161-AE04452CBCDC}"/>
            </a:ext>
          </a:extLst>
        </xdr:cNvPr>
        <xdr:cNvPicPr/>
      </xdr:nvPicPr>
      <xdr:blipFill>
        <a:blip xmlns:r="http://schemas.openxmlformats.org/officeDocument/2006/relationships" r:embed="rId1"/>
        <a:srcRect/>
        <a:stretch>
          <a:fillRect/>
        </a:stretch>
      </xdr:blipFill>
      <xdr:spPr bwMode="auto">
        <a:xfrm>
          <a:off x="0" y="21448059"/>
          <a:ext cx="2011147" cy="643890"/>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F8FC9-7619-4A59-9516-B1486F23DF64}">
  <sheetPr codeName="Tabelle3">
    <pageSetUpPr fitToPage="1"/>
  </sheetPr>
  <dimension ref="A1:I96"/>
  <sheetViews>
    <sheetView tabSelected="1" zoomScale="70" zoomScaleNormal="70" workbookViewId="0">
      <selection activeCell="H18" sqref="H18"/>
    </sheetView>
  </sheetViews>
  <sheetFormatPr baseColWidth="10" defaultColWidth="11" defaultRowHeight="14.25" x14ac:dyDescent="0.2"/>
  <cols>
    <col min="1" max="1" width="27.125" style="21" customWidth="1"/>
    <col min="2" max="5" width="25.75" style="21" customWidth="1"/>
    <col min="6" max="6" width="20.875" style="21" customWidth="1"/>
    <col min="7" max="7" width="13.625" style="21" customWidth="1"/>
    <col min="8" max="8" width="25.75" style="21" customWidth="1"/>
    <col min="9" max="9" width="55.25" style="21" customWidth="1"/>
    <col min="10" max="10" width="10.625" style="21" customWidth="1"/>
    <col min="11" max="11" width="13.75" style="21" customWidth="1"/>
    <col min="12" max="16384" width="11" style="21"/>
  </cols>
  <sheetData>
    <row r="1" spans="1:9" s="19" customFormat="1" ht="18" x14ac:dyDescent="0.25">
      <c r="A1" s="56" t="s">
        <v>8</v>
      </c>
      <c r="B1" s="152"/>
      <c r="C1" s="152"/>
      <c r="D1" s="152"/>
      <c r="E1" s="152"/>
      <c r="F1" s="278" t="s">
        <v>182</v>
      </c>
    </row>
    <row r="2" spans="1:9" s="19" customFormat="1" ht="33.75" customHeight="1" x14ac:dyDescent="0.25">
      <c r="A2" s="291" t="s">
        <v>141</v>
      </c>
      <c r="B2" s="291"/>
      <c r="C2" s="291"/>
      <c r="D2" s="291"/>
      <c r="E2" s="291"/>
      <c r="F2" s="291"/>
    </row>
    <row r="3" spans="1:9" ht="14.25" customHeight="1" x14ac:dyDescent="0.2">
      <c r="A3" s="153" t="s">
        <v>21</v>
      </c>
      <c r="B3" s="154"/>
      <c r="C3" s="154"/>
      <c r="D3" s="154"/>
      <c r="E3" s="154"/>
      <c r="F3" s="154"/>
    </row>
    <row r="4" spans="1:9" ht="14.25" customHeight="1" x14ac:dyDescent="0.2">
      <c r="A4" s="155"/>
      <c r="B4" s="154"/>
      <c r="C4" s="154"/>
      <c r="D4" s="154"/>
      <c r="E4" s="154"/>
      <c r="F4" s="154"/>
    </row>
    <row r="5" spans="1:9" ht="15.75" x14ac:dyDescent="0.2">
      <c r="A5" s="20"/>
      <c r="B5" s="156" t="s">
        <v>22</v>
      </c>
      <c r="C5" s="157">
        <v>2024</v>
      </c>
      <c r="D5" s="20"/>
      <c r="E5" s="20"/>
      <c r="F5" s="20"/>
    </row>
    <row r="6" spans="1:9" ht="15.75" x14ac:dyDescent="0.2">
      <c r="A6" s="156"/>
      <c r="B6" s="157"/>
      <c r="C6" s="154"/>
      <c r="D6" s="156"/>
      <c r="E6" s="272"/>
      <c r="F6" s="231" t="s">
        <v>9</v>
      </c>
    </row>
    <row r="7" spans="1:9" ht="15.75" x14ac:dyDescent="0.2">
      <c r="A7" s="20"/>
      <c r="B7" s="156" t="s">
        <v>122</v>
      </c>
      <c r="C7" s="293"/>
      <c r="D7" s="293"/>
      <c r="E7" s="269" t="s">
        <v>174</v>
      </c>
      <c r="F7" s="270">
        <v>8.1000000000000003E-2</v>
      </c>
    </row>
    <row r="8" spans="1:9" ht="15" x14ac:dyDescent="0.2">
      <c r="A8" s="20"/>
      <c r="B8" s="156"/>
      <c r="C8" s="156"/>
      <c r="D8" s="156"/>
      <c r="E8" s="271" t="s">
        <v>175</v>
      </c>
      <c r="F8" s="270">
        <v>2.5999999999999999E-2</v>
      </c>
    </row>
    <row r="9" spans="1:9" ht="15.75" x14ac:dyDescent="0.2">
      <c r="A9" s="20"/>
      <c r="B9" s="156" t="s">
        <v>147</v>
      </c>
      <c r="C9" s="159"/>
      <c r="D9" s="156"/>
      <c r="E9" s="271" t="s">
        <v>176</v>
      </c>
      <c r="F9" s="270">
        <v>3.7999999999999999E-2</v>
      </c>
    </row>
    <row r="10" spans="1:9" ht="15.75" x14ac:dyDescent="0.2">
      <c r="A10" s="156"/>
      <c r="B10" s="157"/>
      <c r="C10" s="154"/>
      <c r="D10" s="156"/>
      <c r="E10" s="158"/>
      <c r="F10" s="154"/>
    </row>
    <row r="11" spans="1:9" ht="15.75" x14ac:dyDescent="0.25">
      <c r="A11" s="160" t="s">
        <v>178</v>
      </c>
      <c r="B11" s="57"/>
      <c r="C11" s="57"/>
      <c r="D11" s="57"/>
      <c r="E11" s="57"/>
      <c r="F11" s="154"/>
      <c r="H11" s="160" t="s">
        <v>152</v>
      </c>
    </row>
    <row r="12" spans="1:9" s="22" customFormat="1" ht="15.75" x14ac:dyDescent="0.2">
      <c r="A12" s="161" t="s">
        <v>10</v>
      </c>
      <c r="B12" s="161" t="s">
        <v>11</v>
      </c>
      <c r="C12" s="161"/>
      <c r="D12" s="162" t="s">
        <v>12</v>
      </c>
      <c r="E12" s="163" t="s">
        <v>124</v>
      </c>
      <c r="F12" s="162"/>
      <c r="H12" s="264" t="s">
        <v>153</v>
      </c>
      <c r="I12" s="265" t="s">
        <v>154</v>
      </c>
    </row>
    <row r="13" spans="1:9" ht="15" customHeight="1" x14ac:dyDescent="0.2">
      <c r="A13" s="164"/>
      <c r="B13" s="283"/>
      <c r="C13" s="283"/>
      <c r="D13" s="165"/>
      <c r="E13" s="283"/>
      <c r="F13" s="283"/>
      <c r="H13" s="266" t="s">
        <v>74</v>
      </c>
      <c r="I13" s="267" t="s">
        <v>155</v>
      </c>
    </row>
    <row r="14" spans="1:9" ht="15" customHeight="1" x14ac:dyDescent="0.2">
      <c r="A14" s="166"/>
      <c r="B14" s="282"/>
      <c r="C14" s="282"/>
      <c r="D14" s="167"/>
      <c r="E14" s="282"/>
      <c r="F14" s="282"/>
      <c r="H14" s="295" t="s">
        <v>164</v>
      </c>
      <c r="I14" s="297" t="s">
        <v>162</v>
      </c>
    </row>
    <row r="15" spans="1:9" ht="15" customHeight="1" x14ac:dyDescent="0.2">
      <c r="A15" s="166"/>
      <c r="B15" s="282"/>
      <c r="C15" s="282"/>
      <c r="D15" s="167"/>
      <c r="E15" s="282"/>
      <c r="F15" s="282"/>
      <c r="H15" s="296"/>
      <c r="I15" s="298"/>
    </row>
    <row r="16" spans="1:9" ht="15" customHeight="1" x14ac:dyDescent="0.2">
      <c r="A16" s="166"/>
      <c r="B16" s="282"/>
      <c r="C16" s="282"/>
      <c r="D16" s="167"/>
      <c r="E16" s="282"/>
      <c r="F16" s="282"/>
      <c r="H16" s="295" t="s">
        <v>156</v>
      </c>
      <c r="I16" s="297" t="s">
        <v>171</v>
      </c>
    </row>
    <row r="17" spans="1:9" ht="15" customHeight="1" x14ac:dyDescent="0.2">
      <c r="A17" s="166"/>
      <c r="B17" s="282"/>
      <c r="C17" s="282"/>
      <c r="D17" s="167"/>
      <c r="E17" s="282"/>
      <c r="F17" s="282"/>
      <c r="H17" s="296"/>
      <c r="I17" s="298"/>
    </row>
    <row r="18" spans="1:9" ht="15" customHeight="1" x14ac:dyDescent="0.2">
      <c r="A18" s="166"/>
      <c r="B18" s="282"/>
      <c r="C18" s="282"/>
      <c r="D18" s="167"/>
      <c r="E18" s="282"/>
      <c r="F18" s="282"/>
      <c r="H18" s="268" t="s">
        <v>157</v>
      </c>
      <c r="I18" s="267" t="s">
        <v>159</v>
      </c>
    </row>
    <row r="19" spans="1:9" ht="15" customHeight="1" x14ac:dyDescent="0.2">
      <c r="A19" s="166"/>
      <c r="B19" s="282"/>
      <c r="C19" s="282"/>
      <c r="D19" s="167"/>
      <c r="E19" s="282"/>
      <c r="F19" s="282"/>
      <c r="H19" s="268" t="s">
        <v>158</v>
      </c>
      <c r="I19" s="267" t="s">
        <v>160</v>
      </c>
    </row>
    <row r="20" spans="1:9" ht="15" customHeight="1" x14ac:dyDescent="0.2">
      <c r="A20" s="166"/>
      <c r="B20" s="282"/>
      <c r="C20" s="282"/>
      <c r="D20" s="167"/>
      <c r="E20" s="282"/>
      <c r="F20" s="282"/>
      <c r="H20" s="295" t="s">
        <v>81</v>
      </c>
      <c r="I20" s="297" t="s">
        <v>161</v>
      </c>
    </row>
    <row r="21" spans="1:9" ht="15" customHeight="1" x14ac:dyDescent="0.2">
      <c r="A21" s="166"/>
      <c r="B21" s="282"/>
      <c r="C21" s="282"/>
      <c r="D21" s="167"/>
      <c r="E21" s="282"/>
      <c r="F21" s="282"/>
      <c r="H21" s="296"/>
      <c r="I21" s="298"/>
    </row>
    <row r="22" spans="1:9" ht="15" customHeight="1" x14ac:dyDescent="0.2">
      <c r="A22" s="166"/>
      <c r="B22" s="282"/>
      <c r="C22" s="282"/>
      <c r="D22" s="167"/>
      <c r="E22" s="282"/>
      <c r="F22" s="282"/>
      <c r="H22" s="295" t="s">
        <v>188</v>
      </c>
      <c r="I22" s="297" t="s">
        <v>180</v>
      </c>
    </row>
    <row r="23" spans="1:9" ht="15" customHeight="1" x14ac:dyDescent="0.2">
      <c r="A23" s="166"/>
      <c r="B23" s="282"/>
      <c r="C23" s="282"/>
      <c r="D23" s="167"/>
      <c r="E23" s="282"/>
      <c r="F23" s="282"/>
      <c r="H23" s="299"/>
      <c r="I23" s="301"/>
    </row>
    <row r="24" spans="1:9" ht="15" customHeight="1" x14ac:dyDescent="0.2">
      <c r="A24" s="166"/>
      <c r="B24" s="282"/>
      <c r="C24" s="282"/>
      <c r="D24" s="167"/>
      <c r="E24" s="282"/>
      <c r="F24" s="282"/>
      <c r="H24" s="296"/>
      <c r="I24" s="298"/>
    </row>
    <row r="25" spans="1:9" ht="15" customHeight="1" x14ac:dyDescent="0.2">
      <c r="A25" s="166"/>
      <c r="B25" s="282"/>
      <c r="C25" s="282"/>
      <c r="D25" s="167"/>
      <c r="E25" s="282"/>
      <c r="F25" s="282"/>
      <c r="H25" s="295" t="s">
        <v>78</v>
      </c>
      <c r="I25" s="297" t="s">
        <v>165</v>
      </c>
    </row>
    <row r="26" spans="1:9" ht="15" customHeight="1" x14ac:dyDescent="0.2">
      <c r="A26" s="166"/>
      <c r="B26" s="282"/>
      <c r="C26" s="282"/>
      <c r="D26" s="167"/>
      <c r="E26" s="282"/>
      <c r="F26" s="282"/>
      <c r="H26" s="296"/>
      <c r="I26" s="298"/>
    </row>
    <row r="27" spans="1:9" ht="15" customHeight="1" x14ac:dyDescent="0.2">
      <c r="A27" s="166"/>
      <c r="B27" s="282"/>
      <c r="C27" s="282"/>
      <c r="D27" s="167"/>
      <c r="E27" s="282"/>
      <c r="F27" s="282"/>
      <c r="H27" s="303" t="s">
        <v>41</v>
      </c>
      <c r="I27" s="305" t="s">
        <v>166</v>
      </c>
    </row>
    <row r="28" spans="1:9" ht="15" customHeight="1" x14ac:dyDescent="0.2">
      <c r="A28" s="166"/>
      <c r="B28" s="282"/>
      <c r="C28" s="282"/>
      <c r="D28" s="167"/>
      <c r="E28" s="282"/>
      <c r="F28" s="282"/>
      <c r="H28" s="304"/>
      <c r="I28" s="306"/>
    </row>
    <row r="29" spans="1:9" ht="15" customHeight="1" x14ac:dyDescent="0.2">
      <c r="A29" s="166"/>
      <c r="B29" s="282"/>
      <c r="C29" s="282"/>
      <c r="D29" s="167"/>
      <c r="E29" s="282"/>
      <c r="F29" s="282"/>
      <c r="H29" s="295" t="s">
        <v>79</v>
      </c>
      <c r="I29" s="297" t="s">
        <v>172</v>
      </c>
    </row>
    <row r="30" spans="1:9" ht="15" customHeight="1" x14ac:dyDescent="0.2">
      <c r="A30" s="166"/>
      <c r="B30" s="282"/>
      <c r="C30" s="282"/>
      <c r="D30" s="167"/>
      <c r="E30" s="282"/>
      <c r="F30" s="282"/>
      <c r="H30" s="299"/>
      <c r="I30" s="301"/>
    </row>
    <row r="31" spans="1:9" ht="15" customHeight="1" x14ac:dyDescent="0.2">
      <c r="A31" s="166"/>
      <c r="B31" s="282"/>
      <c r="C31" s="282"/>
      <c r="D31" s="167"/>
      <c r="E31" s="282"/>
      <c r="F31" s="282"/>
      <c r="H31" s="296"/>
      <c r="I31" s="298"/>
    </row>
    <row r="32" spans="1:9" ht="15" customHeight="1" x14ac:dyDescent="0.2">
      <c r="A32" s="166"/>
      <c r="B32" s="282"/>
      <c r="C32" s="282"/>
      <c r="D32" s="167"/>
      <c r="E32" s="282"/>
      <c r="F32" s="282"/>
      <c r="H32" s="295" t="s">
        <v>77</v>
      </c>
      <c r="I32" s="297" t="s">
        <v>167</v>
      </c>
    </row>
    <row r="33" spans="1:9" ht="15" customHeight="1" x14ac:dyDescent="0.2">
      <c r="A33" s="166"/>
      <c r="B33" s="282"/>
      <c r="C33" s="282"/>
      <c r="D33" s="167"/>
      <c r="E33" s="282"/>
      <c r="F33" s="282"/>
      <c r="H33" s="296"/>
      <c r="I33" s="298"/>
    </row>
    <row r="34" spans="1:9" ht="15" customHeight="1" x14ac:dyDescent="0.2">
      <c r="A34" s="166"/>
      <c r="B34" s="282"/>
      <c r="C34" s="282"/>
      <c r="D34" s="167"/>
      <c r="E34" s="282"/>
      <c r="F34" s="282"/>
      <c r="H34" s="266" t="s">
        <v>163</v>
      </c>
      <c r="I34" s="267" t="s">
        <v>168</v>
      </c>
    </row>
    <row r="35" spans="1:9" ht="15" customHeight="1" x14ac:dyDescent="0.2">
      <c r="A35" s="166"/>
      <c r="B35" s="282"/>
      <c r="C35" s="282"/>
      <c r="D35" s="167"/>
      <c r="E35" s="282"/>
      <c r="F35" s="282"/>
      <c r="H35" s="266" t="s">
        <v>75</v>
      </c>
      <c r="I35" s="267" t="s">
        <v>169</v>
      </c>
    </row>
    <row r="36" spans="1:9" ht="15" customHeight="1" x14ac:dyDescent="0.2">
      <c r="A36" s="166"/>
      <c r="B36" s="282"/>
      <c r="C36" s="282"/>
      <c r="D36" s="167"/>
      <c r="E36" s="282"/>
      <c r="F36" s="282"/>
      <c r="H36" s="295" t="s">
        <v>76</v>
      </c>
      <c r="I36" s="297" t="s">
        <v>170</v>
      </c>
    </row>
    <row r="37" spans="1:9" ht="15" customHeight="1" x14ac:dyDescent="0.2">
      <c r="A37" s="166"/>
      <c r="B37" s="282"/>
      <c r="C37" s="282"/>
      <c r="D37" s="167"/>
      <c r="E37" s="282"/>
      <c r="F37" s="282"/>
      <c r="H37" s="296"/>
      <c r="I37" s="298"/>
    </row>
    <row r="38" spans="1:9" ht="15" customHeight="1" x14ac:dyDescent="0.2">
      <c r="A38" s="168"/>
      <c r="B38" s="294"/>
      <c r="C38" s="294"/>
      <c r="D38" s="169"/>
      <c r="E38" s="294"/>
      <c r="F38" s="294"/>
      <c r="H38" s="295" t="s">
        <v>83</v>
      </c>
      <c r="I38" s="297" t="s">
        <v>173</v>
      </c>
    </row>
    <row r="39" spans="1:9" ht="16.5" thickBot="1" x14ac:dyDescent="0.3">
      <c r="A39" s="170" t="s">
        <v>4</v>
      </c>
      <c r="B39" s="171"/>
      <c r="C39" s="171"/>
      <c r="D39" s="172">
        <f>SUM(D13:D38)</f>
        <v>0</v>
      </c>
      <c r="E39" s="173"/>
      <c r="F39" s="154"/>
      <c r="H39" s="299"/>
      <c r="I39" s="301"/>
    </row>
    <row r="40" spans="1:9" ht="16.5" thickTop="1" x14ac:dyDescent="0.25">
      <c r="A40" s="152"/>
      <c r="B40" s="152"/>
      <c r="C40" s="152"/>
      <c r="D40" s="174"/>
      <c r="E40" s="175"/>
      <c r="F40" s="154"/>
      <c r="H40" s="300"/>
      <c r="I40" s="302"/>
    </row>
    <row r="41" spans="1:9" ht="15" customHeight="1" x14ac:dyDescent="0.25">
      <c r="A41" s="287" t="s">
        <v>13</v>
      </c>
      <c r="B41" s="287"/>
      <c r="C41" s="287"/>
      <c r="D41" s="287"/>
      <c r="E41" s="287"/>
      <c r="F41" s="154"/>
    </row>
    <row r="42" spans="1:9" s="26" customFormat="1" ht="30.75" customHeight="1" x14ac:dyDescent="0.2">
      <c r="A42" s="176" t="s">
        <v>14</v>
      </c>
      <c r="B42" s="176"/>
      <c r="C42" s="176"/>
      <c r="D42" s="205" t="s">
        <v>146</v>
      </c>
      <c r="E42" s="206" t="s">
        <v>179</v>
      </c>
      <c r="F42" s="154"/>
    </row>
    <row r="43" spans="1:9" ht="15" x14ac:dyDescent="0.2">
      <c r="A43" s="177" t="str">
        <f>"Q01 / " &amp; C$5</f>
        <v>Q01 / 2024</v>
      </c>
      <c r="B43" s="177"/>
      <c r="C43" s="177"/>
      <c r="D43" s="178"/>
      <c r="E43" s="179"/>
      <c r="F43" s="154"/>
    </row>
    <row r="44" spans="1:9" ht="15" x14ac:dyDescent="0.2">
      <c r="A44" s="180" t="str">
        <f>"Q02 / " &amp; C$5</f>
        <v>Q02 / 2024</v>
      </c>
      <c r="B44" s="180"/>
      <c r="C44" s="180"/>
      <c r="D44" s="181"/>
      <c r="E44" s="182"/>
      <c r="F44" s="154"/>
    </row>
    <row r="45" spans="1:9" ht="15" x14ac:dyDescent="0.2">
      <c r="A45" s="180" t="str">
        <f>"Q03 / " &amp; C$5</f>
        <v>Q03 / 2024</v>
      </c>
      <c r="B45" s="180"/>
      <c r="C45" s="180"/>
      <c r="D45" s="181"/>
      <c r="E45" s="182"/>
      <c r="F45" s="154"/>
    </row>
    <row r="46" spans="1:9" ht="15" x14ac:dyDescent="0.2">
      <c r="A46" s="180" t="str">
        <f>"Q04 / " &amp; C$5</f>
        <v>Q04 / 2024</v>
      </c>
      <c r="B46" s="180"/>
      <c r="C46" s="180"/>
      <c r="D46" s="181"/>
      <c r="E46" s="182"/>
      <c r="F46" s="154"/>
    </row>
    <row r="47" spans="1:9" ht="15" x14ac:dyDescent="0.2">
      <c r="A47" s="183" t="s">
        <v>15</v>
      </c>
      <c r="B47" s="183"/>
      <c r="C47" s="183"/>
      <c r="D47" s="184"/>
      <c r="E47" s="185"/>
      <c r="F47" s="154"/>
    </row>
    <row r="48" spans="1:9" ht="16.5" thickBot="1" x14ac:dyDescent="0.3">
      <c r="A48" s="170" t="s">
        <v>4</v>
      </c>
      <c r="B48" s="171"/>
      <c r="C48" s="171"/>
      <c r="D48" s="186">
        <f>SUM(Saisie!$D$43:$D$47)</f>
        <v>0</v>
      </c>
      <c r="E48" s="172">
        <f>SUM(Saisie!$E$43:$E$47)</f>
        <v>0</v>
      </c>
      <c r="F48" s="154"/>
    </row>
    <row r="49" spans="1:6" ht="15.75" thickTop="1" x14ac:dyDescent="0.2">
      <c r="A49" s="154"/>
      <c r="B49" s="154"/>
      <c r="C49" s="154"/>
      <c r="D49" s="154"/>
      <c r="E49" s="154"/>
      <c r="F49" s="154"/>
    </row>
    <row r="50" spans="1:6" ht="33" customHeight="1" x14ac:dyDescent="0.2">
      <c r="A50" s="292" t="str">
        <f>"3. Saisie des données pertinentes pour l'anaylse et le calcul d'un éventuel changement d'affectation partiel basé sur les comptes annuels 
    de l'exercice précédent"&amp;" (" &amp;C5-1 &amp;")"</f>
        <v>3. Saisie des données pertinentes pour l'anaylse et le calcul d'un éventuel changement d'affectation partiel basé sur les comptes annuels 
    de l'exercice précédent (2023)</v>
      </c>
      <c r="B50" s="292"/>
      <c r="C50" s="292"/>
      <c r="D50" s="292"/>
      <c r="E50" s="292"/>
      <c r="F50" s="292"/>
    </row>
    <row r="51" spans="1:6" s="26" customFormat="1" ht="15.75" x14ac:dyDescent="0.2">
      <c r="A51" s="176" t="s">
        <v>11</v>
      </c>
      <c r="B51" s="176"/>
      <c r="C51" s="176" t="s">
        <v>5</v>
      </c>
      <c r="D51" s="176" t="s">
        <v>6</v>
      </c>
      <c r="E51" s="176"/>
      <c r="F51" s="176" t="s">
        <v>12</v>
      </c>
    </row>
    <row r="52" spans="1:6" ht="15" x14ac:dyDescent="0.2">
      <c r="A52" s="187" t="s">
        <v>16</v>
      </c>
      <c r="B52" s="187"/>
      <c r="C52" s="187"/>
      <c r="D52" s="188"/>
      <c r="E52" s="188"/>
      <c r="F52" s="258"/>
    </row>
    <row r="53" spans="1:6" ht="30.75" customHeight="1" x14ac:dyDescent="0.2">
      <c r="A53" s="290" t="s">
        <v>121</v>
      </c>
      <c r="B53" s="290"/>
      <c r="C53" s="290"/>
      <c r="D53" s="290"/>
      <c r="E53" s="290"/>
      <c r="F53" s="259"/>
    </row>
    <row r="54" spans="1:6" ht="15" x14ac:dyDescent="0.2">
      <c r="A54" s="207" t="s">
        <v>17</v>
      </c>
      <c r="B54" s="207"/>
      <c r="C54" s="207"/>
      <c r="D54" s="208"/>
      <c r="E54" s="208"/>
      <c r="F54" s="259"/>
    </row>
    <row r="55" spans="1:6" ht="15" x14ac:dyDescent="0.2">
      <c r="A55" s="57"/>
      <c r="B55" s="57"/>
      <c r="C55" s="57"/>
      <c r="D55" s="189"/>
      <c r="E55" s="154"/>
      <c r="F55" s="190"/>
    </row>
    <row r="56" spans="1:6" ht="15" customHeight="1" x14ac:dyDescent="0.25">
      <c r="A56" s="287" t="s">
        <v>18</v>
      </c>
      <c r="B56" s="287"/>
      <c r="C56" s="287"/>
      <c r="D56" s="287"/>
      <c r="E56" s="287"/>
      <c r="F56" s="190"/>
    </row>
    <row r="57" spans="1:6" s="27" customFormat="1" ht="15" x14ac:dyDescent="0.2">
      <c r="A57" s="191" t="s">
        <v>19</v>
      </c>
      <c r="B57" s="192"/>
      <c r="C57" s="285" t="s">
        <v>114</v>
      </c>
      <c r="D57" s="285"/>
      <c r="E57" s="193"/>
      <c r="F57" s="192"/>
    </row>
    <row r="58" spans="1:6" ht="15" customHeight="1" x14ac:dyDescent="0.2">
      <c r="A58" s="154"/>
      <c r="B58" s="154"/>
      <c r="C58" s="174"/>
      <c r="D58" s="194" t="str">
        <f>IF(C57="Imposition tacite","--&gt; Pas d'entrées supplémentaires nécessaires",IF(E58&gt;0,"--&gt; Résultat du calcul propre:","Prière d'indiquer le montant"))</f>
        <v>--&gt; Pas d'entrées supplémentaires nécessaires</v>
      </c>
      <c r="E58" s="195"/>
      <c r="F58" s="154"/>
    </row>
    <row r="59" spans="1:6" ht="15" customHeight="1" x14ac:dyDescent="0.2">
      <c r="A59" s="154"/>
      <c r="B59" s="154"/>
      <c r="C59" s="154"/>
      <c r="D59" s="154"/>
      <c r="E59" s="154"/>
      <c r="F59" s="154"/>
    </row>
    <row r="60" spans="1:6" ht="15" customHeight="1" x14ac:dyDescent="0.25">
      <c r="A60" s="287" t="s">
        <v>115</v>
      </c>
      <c r="B60" s="287"/>
      <c r="C60" s="287"/>
      <c r="D60" s="287"/>
      <c r="E60" s="287"/>
      <c r="F60" s="154"/>
    </row>
    <row r="61" spans="1:6" ht="15" customHeight="1" x14ac:dyDescent="0.2">
      <c r="A61" s="191" t="s">
        <v>19</v>
      </c>
      <c r="B61" s="192"/>
      <c r="C61" s="286" t="s">
        <v>114</v>
      </c>
      <c r="D61" s="286"/>
      <c r="E61" s="154"/>
      <c r="F61" s="154"/>
    </row>
    <row r="62" spans="1:6" ht="15" customHeight="1" x14ac:dyDescent="0.2">
      <c r="A62" s="154"/>
      <c r="B62" s="154"/>
      <c r="C62" s="174"/>
      <c r="D62" s="194" t="str">
        <f>IF(C61="Imposition tacite","--&gt;Pas d'entrées supplémentaires nécessaires",IF(E62&gt;0,"--&gt; Résultat du calcul propre:","Prière d'indiquer le montant"))</f>
        <v>--&gt;Pas d'entrées supplémentaires nécessaires</v>
      </c>
      <c r="E62" s="196"/>
      <c r="F62" s="154"/>
    </row>
    <row r="63" spans="1:6" ht="15" x14ac:dyDescent="0.2">
      <c r="A63" s="154"/>
      <c r="B63" s="154"/>
      <c r="C63" s="154"/>
      <c r="D63" s="154"/>
      <c r="E63" s="154"/>
      <c r="F63" s="154"/>
    </row>
    <row r="64" spans="1:6" ht="15" customHeight="1" x14ac:dyDescent="0.25">
      <c r="A64" s="287" t="s">
        <v>20</v>
      </c>
      <c r="B64" s="287"/>
      <c r="C64" s="288" t="str">
        <f>IF(B68-B67&gt;20,"--&gt; Les champs en bleu ci-après doivent être complétés",IF(B67-B68&gt;20,"--&gt; Les champs en bleu ci-après doivent être complétés","Les champs en bleu ci-après NE doivent PAS être complétés"))</f>
        <v>Les champs en bleu ci-après NE doivent PAS être complétés</v>
      </c>
      <c r="D64" s="288"/>
      <c r="E64" s="288"/>
      <c r="F64" s="288"/>
    </row>
    <row r="65" spans="1:8" ht="48" customHeight="1" x14ac:dyDescent="0.2">
      <c r="A65" s="284" t="s">
        <v>22</v>
      </c>
      <c r="B65" s="284" t="s">
        <v>23</v>
      </c>
      <c r="C65" s="284" t="s">
        <v>24</v>
      </c>
      <c r="D65" s="284"/>
      <c r="E65" s="197"/>
      <c r="F65" s="154"/>
      <c r="G65" s="23"/>
      <c r="H65" s="23"/>
    </row>
    <row r="66" spans="1:8" ht="17.25" customHeight="1" x14ac:dyDescent="0.2">
      <c r="A66" s="284"/>
      <c r="B66" s="284"/>
      <c r="C66" s="198" t="s">
        <v>25</v>
      </c>
      <c r="D66" s="198" t="s">
        <v>26</v>
      </c>
      <c r="E66" s="197"/>
      <c r="F66" s="154"/>
      <c r="G66" s="23"/>
      <c r="H66" s="23"/>
    </row>
    <row r="67" spans="1:8" ht="15.75" x14ac:dyDescent="0.25">
      <c r="A67" s="203">
        <f>C5</f>
        <v>2024</v>
      </c>
      <c r="B67" s="204">
        <f>IF('Tableau de calcul'!G105=0,0,'Tableau de calcul'!G92*100)</f>
        <v>0</v>
      </c>
      <c r="C67" s="289" t="s">
        <v>27</v>
      </c>
      <c r="D67" s="289"/>
      <c r="E67" s="197"/>
      <c r="F67" s="154"/>
      <c r="G67" s="23"/>
      <c r="H67" s="23"/>
    </row>
    <row r="68" spans="1:8" ht="15.75" x14ac:dyDescent="0.25">
      <c r="A68" s="199">
        <f t="shared" ref="A68:A86" si="0">A67-1</f>
        <v>2023</v>
      </c>
      <c r="B68" s="200">
        <f>IF('Tableau de calcul'!G101=0,0,'Tableau de calcul'!G101*100)</f>
        <v>0</v>
      </c>
      <c r="C68" s="167"/>
      <c r="D68" s="167"/>
      <c r="E68" s="197"/>
      <c r="F68" s="154"/>
      <c r="G68" s="23"/>
      <c r="H68" s="23"/>
    </row>
    <row r="69" spans="1:8" ht="15.75" x14ac:dyDescent="0.25">
      <c r="A69" s="199">
        <f t="shared" si="0"/>
        <v>2022</v>
      </c>
      <c r="B69" s="201"/>
      <c r="C69" s="167"/>
      <c r="D69" s="167"/>
      <c r="E69" s="197"/>
      <c r="F69" s="154"/>
    </row>
    <row r="70" spans="1:8" ht="15.75" x14ac:dyDescent="0.25">
      <c r="A70" s="199">
        <f t="shared" si="0"/>
        <v>2021</v>
      </c>
      <c r="B70" s="201"/>
      <c r="C70" s="167"/>
      <c r="D70" s="167"/>
      <c r="E70" s="197"/>
      <c r="F70" s="154"/>
    </row>
    <row r="71" spans="1:8" ht="15.75" x14ac:dyDescent="0.25">
      <c r="A71" s="199">
        <f t="shared" si="0"/>
        <v>2020</v>
      </c>
      <c r="B71" s="201"/>
      <c r="C71" s="167"/>
      <c r="D71" s="167"/>
      <c r="E71" s="197"/>
      <c r="F71" s="154"/>
    </row>
    <row r="72" spans="1:8" ht="15.75" x14ac:dyDescent="0.25">
      <c r="A72" s="199">
        <f t="shared" si="0"/>
        <v>2019</v>
      </c>
      <c r="B72" s="201"/>
      <c r="C72" s="167"/>
      <c r="D72" s="154"/>
      <c r="E72" s="197"/>
      <c r="F72" s="154"/>
    </row>
    <row r="73" spans="1:8" ht="15.75" x14ac:dyDescent="0.25">
      <c r="A73" s="199">
        <f t="shared" si="0"/>
        <v>2018</v>
      </c>
      <c r="B73" s="201"/>
      <c r="C73" s="167"/>
      <c r="D73" s="154"/>
      <c r="E73" s="197"/>
      <c r="F73" s="154"/>
    </row>
    <row r="74" spans="1:8" ht="15.75" x14ac:dyDescent="0.25">
      <c r="A74" s="199">
        <f t="shared" si="0"/>
        <v>2017</v>
      </c>
      <c r="B74" s="201"/>
      <c r="C74" s="167"/>
      <c r="D74" s="154"/>
      <c r="E74" s="197"/>
      <c r="F74" s="154"/>
    </row>
    <row r="75" spans="1:8" ht="15.75" x14ac:dyDescent="0.25">
      <c r="A75" s="199">
        <f t="shared" si="0"/>
        <v>2016</v>
      </c>
      <c r="B75" s="201"/>
      <c r="C75" s="167"/>
      <c r="D75" s="154"/>
      <c r="E75" s="197"/>
      <c r="F75" s="154"/>
    </row>
    <row r="76" spans="1:8" ht="15.75" x14ac:dyDescent="0.25">
      <c r="A76" s="199">
        <f t="shared" si="0"/>
        <v>2015</v>
      </c>
      <c r="B76" s="201"/>
      <c r="C76" s="167"/>
      <c r="D76" s="154"/>
      <c r="E76" s="197"/>
      <c r="F76" s="154"/>
    </row>
    <row r="77" spans="1:8" ht="15.75" x14ac:dyDescent="0.25">
      <c r="A77" s="199">
        <f t="shared" si="0"/>
        <v>2014</v>
      </c>
      <c r="B77" s="201"/>
      <c r="C77" s="167"/>
      <c r="D77" s="154"/>
      <c r="E77" s="197"/>
      <c r="F77" s="154"/>
    </row>
    <row r="78" spans="1:8" ht="15.75" x14ac:dyDescent="0.25">
      <c r="A78" s="199">
        <f t="shared" si="0"/>
        <v>2013</v>
      </c>
      <c r="B78" s="201"/>
      <c r="C78" s="167"/>
      <c r="D78" s="154"/>
      <c r="E78" s="197"/>
      <c r="F78" s="154"/>
    </row>
    <row r="79" spans="1:8" ht="15.75" x14ac:dyDescent="0.25">
      <c r="A79" s="199">
        <f t="shared" si="0"/>
        <v>2012</v>
      </c>
      <c r="B79" s="201"/>
      <c r="C79" s="167"/>
      <c r="D79" s="154"/>
      <c r="E79" s="197"/>
      <c r="F79" s="154"/>
    </row>
    <row r="80" spans="1:8" ht="15.75" x14ac:dyDescent="0.25">
      <c r="A80" s="199">
        <f t="shared" si="0"/>
        <v>2011</v>
      </c>
      <c r="B80" s="201"/>
      <c r="C80" s="167"/>
      <c r="D80" s="154"/>
      <c r="E80" s="197"/>
      <c r="F80" s="154"/>
    </row>
    <row r="81" spans="1:6" ht="15.75" x14ac:dyDescent="0.25">
      <c r="A81" s="199">
        <f t="shared" si="0"/>
        <v>2010</v>
      </c>
      <c r="B81" s="201"/>
      <c r="C81" s="167"/>
      <c r="D81" s="154"/>
      <c r="E81" s="197"/>
      <c r="F81" s="154"/>
    </row>
    <row r="82" spans="1:6" ht="15.75" x14ac:dyDescent="0.25">
      <c r="A82" s="199">
        <f t="shared" si="0"/>
        <v>2009</v>
      </c>
      <c r="B82" s="201"/>
      <c r="C82" s="167"/>
      <c r="D82" s="154"/>
      <c r="E82" s="197"/>
      <c r="F82" s="154"/>
    </row>
    <row r="83" spans="1:6" ht="15.75" x14ac:dyDescent="0.25">
      <c r="A83" s="199">
        <f t="shared" si="0"/>
        <v>2008</v>
      </c>
      <c r="B83" s="201"/>
      <c r="C83" s="167"/>
      <c r="D83" s="154"/>
      <c r="E83" s="197"/>
      <c r="F83" s="154"/>
    </row>
    <row r="84" spans="1:6" ht="15.75" x14ac:dyDescent="0.25">
      <c r="A84" s="199">
        <f t="shared" si="0"/>
        <v>2007</v>
      </c>
      <c r="B84" s="201"/>
      <c r="C84" s="167"/>
      <c r="D84" s="154"/>
      <c r="E84" s="197"/>
      <c r="F84" s="154"/>
    </row>
    <row r="85" spans="1:6" ht="15.75" x14ac:dyDescent="0.25">
      <c r="A85" s="202">
        <f t="shared" si="0"/>
        <v>2006</v>
      </c>
      <c r="B85" s="201"/>
      <c r="C85" s="167"/>
      <c r="D85" s="154"/>
      <c r="E85" s="197"/>
      <c r="F85" s="154"/>
    </row>
    <row r="86" spans="1:6" ht="15.75" x14ac:dyDescent="0.25">
      <c r="A86" s="199">
        <f t="shared" si="0"/>
        <v>2005</v>
      </c>
      <c r="B86" s="201"/>
      <c r="C86" s="167"/>
      <c r="D86" s="154"/>
      <c r="E86" s="197"/>
      <c r="F86" s="154"/>
    </row>
    <row r="94" spans="1:6" ht="14.25" customHeight="1" x14ac:dyDescent="0.2"/>
    <row r="95" spans="1:6" ht="14.25" customHeight="1" x14ac:dyDescent="0.2"/>
    <row r="96" spans="1:6" ht="14.25" customHeight="1" x14ac:dyDescent="0.2"/>
  </sheetData>
  <sheetProtection algorithmName="SHA-512" hashValue="j7+izM9oykBaLI+TxoE+y7TZO+GPCDKBbB9acQSEOakYWL3iP5DDNbuuZPXiVffbBZyqdCNryryu6sIQfOgLQg==" saltValue="BP9cPOJnYO394XBCy/P4zg==" spinCount="100000" sheet="1" formatCells="0" formatColumns="0" formatRows="0" insertColumns="0" insertRows="0" insertHyperlinks="0" deleteColumns="0" deleteRows="0" sort="0" autoFilter="0" pivotTables="0"/>
  <mergeCells count="87">
    <mergeCell ref="H38:H40"/>
    <mergeCell ref="I38:I40"/>
    <mergeCell ref="H22:H24"/>
    <mergeCell ref="I22:I24"/>
    <mergeCell ref="H25:H26"/>
    <mergeCell ref="I25:I26"/>
    <mergeCell ref="H27:H28"/>
    <mergeCell ref="I27:I28"/>
    <mergeCell ref="H29:H31"/>
    <mergeCell ref="I29:I31"/>
    <mergeCell ref="H32:H33"/>
    <mergeCell ref="I32:I33"/>
    <mergeCell ref="H36:H37"/>
    <mergeCell ref="I36:I37"/>
    <mergeCell ref="H14:H15"/>
    <mergeCell ref="I14:I15"/>
    <mergeCell ref="H16:H17"/>
    <mergeCell ref="I16:I17"/>
    <mergeCell ref="H20:H21"/>
    <mergeCell ref="I20:I21"/>
    <mergeCell ref="A2:F2"/>
    <mergeCell ref="A50:F50"/>
    <mergeCell ref="C7:D7"/>
    <mergeCell ref="E36:F36"/>
    <mergeCell ref="E37:F37"/>
    <mergeCell ref="E38:F38"/>
    <mergeCell ref="B24:C24"/>
    <mergeCell ref="B25:C25"/>
    <mergeCell ref="B26:C26"/>
    <mergeCell ref="B38:C38"/>
    <mergeCell ref="E32:F32"/>
    <mergeCell ref="E33:F33"/>
    <mergeCell ref="E34:F34"/>
    <mergeCell ref="E30:F30"/>
    <mergeCell ref="E31:F31"/>
    <mergeCell ref="B19:C19"/>
    <mergeCell ref="C67:D67"/>
    <mergeCell ref="B27:C27"/>
    <mergeCell ref="B28:C28"/>
    <mergeCell ref="B29:C29"/>
    <mergeCell ref="B30:C30"/>
    <mergeCell ref="B31:C31"/>
    <mergeCell ref="B33:C33"/>
    <mergeCell ref="B34:C34"/>
    <mergeCell ref="B35:C35"/>
    <mergeCell ref="B36:C36"/>
    <mergeCell ref="B37:C37"/>
    <mergeCell ref="B32:C32"/>
    <mergeCell ref="A53:E53"/>
    <mergeCell ref="B23:C23"/>
    <mergeCell ref="A65:A66"/>
    <mergeCell ref="C65:D65"/>
    <mergeCell ref="C57:D57"/>
    <mergeCell ref="C61:D61"/>
    <mergeCell ref="A41:E41"/>
    <mergeCell ref="A56:E56"/>
    <mergeCell ref="A60:E60"/>
    <mergeCell ref="B65:B66"/>
    <mergeCell ref="C64:F64"/>
    <mergeCell ref="A64:B64"/>
    <mergeCell ref="E13:F13"/>
    <mergeCell ref="E14:F14"/>
    <mergeCell ref="E15:F15"/>
    <mergeCell ref="E16:F16"/>
    <mergeCell ref="E35:F35"/>
    <mergeCell ref="E29:F29"/>
    <mergeCell ref="B13:C13"/>
    <mergeCell ref="B14:C14"/>
    <mergeCell ref="B15:C15"/>
    <mergeCell ref="B16:C16"/>
    <mergeCell ref="B17:C17"/>
    <mergeCell ref="B18:C18"/>
    <mergeCell ref="E17:F17"/>
    <mergeCell ref="E18:F18"/>
    <mergeCell ref="E19:F19"/>
    <mergeCell ref="E28:F28"/>
    <mergeCell ref="E27:F27"/>
    <mergeCell ref="E20:F20"/>
    <mergeCell ref="E21:F21"/>
    <mergeCell ref="E22:F22"/>
    <mergeCell ref="E23:F23"/>
    <mergeCell ref="E24:F24"/>
    <mergeCell ref="E25:F25"/>
    <mergeCell ref="E26:F26"/>
    <mergeCell ref="B20:C20"/>
    <mergeCell ref="B21:C21"/>
    <mergeCell ref="B22:C22"/>
  </mergeCells>
  <dataValidations count="2">
    <dataValidation type="list" showErrorMessage="1" sqref="C61:D61 C57:D57" xr:uid="{DCF1D180-6AFD-4550-8849-52240D69AFAE}">
      <formula1>"Imposition tacite, Propre calcul"</formula1>
    </dataValidation>
    <dataValidation type="list" allowBlank="1" showInputMessage="1" showErrorMessage="1" sqref="I41:I42 I45:I56" xr:uid="{0F6AB497-D0FE-40D4-96AB-55DA10C152D5}">
      <formula1>"Ja,Nein"</formula1>
    </dataValidation>
  </dataValidations>
  <pageMargins left="0.70866141732283472" right="0.70866141732283472" top="0.78740157480314965" bottom="0.78740157480314965" header="0.31496062992125984" footer="0.31496062992125984"/>
  <pageSetup paperSize="9" scale="53" fitToHeight="0" orientation="portrait" r:id="rId1"/>
  <headerFooter>
    <oddHeader>&amp;L&amp;G</oddHeader>
    <oddFooter>&amp;L&amp;7Feuille de calcul pour l'info TVA concernant le secteur Collectivités publiques&amp;C&amp;7page &amp;P de &amp;N&amp;R&amp;7Version 2024/09</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13515AE3-BE6F-4A65-8B6E-A0FEBFC53B57}">
          <x14:formula1>
            <xm:f>Quittance!$A$8:$A$22</xm:f>
          </x14:formula1>
          <xm:sqref>E13:E38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10F81-87FD-4360-968A-4889167554D9}">
  <sheetPr codeName="Tabelle11">
    <pageSetUpPr fitToPage="1"/>
  </sheetPr>
  <dimension ref="A1:J211"/>
  <sheetViews>
    <sheetView showWhiteSpace="0" topLeftCell="A32" zoomScale="85" zoomScaleNormal="85" workbookViewId="0">
      <selection activeCell="D49" sqref="D49"/>
    </sheetView>
  </sheetViews>
  <sheetFormatPr baseColWidth="10" defaultColWidth="11" defaultRowHeight="14.25" x14ac:dyDescent="0.2"/>
  <cols>
    <col min="1" max="1" width="21.875" style="21" customWidth="1"/>
    <col min="2" max="2" width="17.125" style="21" customWidth="1"/>
    <col min="3" max="3" width="15.625" style="21" customWidth="1"/>
    <col min="4" max="4" width="19.875" style="21" customWidth="1"/>
    <col min="5" max="6" width="25.75" style="21" customWidth="1"/>
    <col min="7" max="7" width="25.75" style="62" customWidth="1"/>
    <col min="8" max="8" width="20.875" style="21" customWidth="1"/>
    <col min="9" max="9" width="13.625" style="21" customWidth="1"/>
    <col min="10" max="11" width="10.625" style="21" customWidth="1"/>
    <col min="12" max="16384" width="11" style="21"/>
  </cols>
  <sheetData>
    <row r="1" spans="1:9" ht="89.25" customHeight="1" x14ac:dyDescent="0.2">
      <c r="A1" s="20"/>
      <c r="B1" s="20"/>
      <c r="C1" s="20"/>
      <c r="D1" s="20"/>
      <c r="E1" s="20"/>
      <c r="F1" s="310" t="s">
        <v>151</v>
      </c>
      <c r="G1" s="310"/>
      <c r="H1" s="310"/>
    </row>
    <row r="2" spans="1:9" s="19" customFormat="1" ht="19.5" x14ac:dyDescent="0.25">
      <c r="A2" s="308" t="s">
        <v>7</v>
      </c>
      <c r="B2" s="308"/>
      <c r="C2" s="308"/>
      <c r="D2" s="308"/>
      <c r="E2" s="308"/>
      <c r="F2" s="308"/>
      <c r="G2" s="308"/>
      <c r="H2" s="308"/>
    </row>
    <row r="3" spans="1:9" ht="16.5" x14ac:dyDescent="0.2">
      <c r="A3" s="307">
        <f>Saisie!C7</f>
        <v>0</v>
      </c>
      <c r="B3" s="307"/>
      <c r="C3" s="307"/>
      <c r="D3" s="307"/>
      <c r="E3" s="307"/>
      <c r="F3" s="307"/>
      <c r="G3" s="307"/>
      <c r="H3" s="307"/>
    </row>
    <row r="4" spans="1:9" ht="16.5" x14ac:dyDescent="0.2">
      <c r="A4" s="307">
        <f>Saisie!C9</f>
        <v>0</v>
      </c>
      <c r="B4" s="307"/>
      <c r="C4" s="307"/>
      <c r="D4" s="307"/>
      <c r="E4" s="307"/>
      <c r="F4" s="307"/>
      <c r="G4" s="307"/>
      <c r="H4" s="307"/>
    </row>
    <row r="5" spans="1:9" ht="15" x14ac:dyDescent="0.25">
      <c r="A5" s="311" t="str">
        <f>"année " &amp;Saisie!C5</f>
        <v>année 2024</v>
      </c>
      <c r="B5" s="311"/>
      <c r="C5" s="311"/>
      <c r="D5" s="311"/>
      <c r="E5" s="311"/>
      <c r="F5" s="311"/>
      <c r="G5" s="311"/>
      <c r="H5" s="311"/>
      <c r="I5" s="19"/>
    </row>
    <row r="6" spans="1:9" ht="32.1" customHeight="1" x14ac:dyDescent="0.25">
      <c r="A6" s="313" t="s">
        <v>123</v>
      </c>
      <c r="B6" s="313"/>
      <c r="C6" s="313"/>
      <c r="D6" s="313"/>
      <c r="E6" s="313"/>
      <c r="F6" s="313"/>
      <c r="G6" s="313"/>
      <c r="H6" s="28"/>
      <c r="I6" s="19"/>
    </row>
    <row r="7" spans="1:9" ht="15" customHeight="1" x14ac:dyDescent="0.2">
      <c r="A7" s="209" t="s">
        <v>28</v>
      </c>
      <c r="B7" s="209"/>
      <c r="C7" s="209"/>
      <c r="D7" s="209" t="s">
        <v>29</v>
      </c>
      <c r="E7" s="209" t="s">
        <v>6</v>
      </c>
      <c r="F7" s="210" t="s">
        <v>12</v>
      </c>
      <c r="G7" s="29"/>
      <c r="H7" s="20"/>
    </row>
    <row r="8" spans="1:9" ht="15" customHeight="1" x14ac:dyDescent="0.2">
      <c r="A8" s="20" t="s">
        <v>74</v>
      </c>
      <c r="B8" s="20"/>
      <c r="C8" s="20"/>
      <c r="D8" s="20"/>
      <c r="E8" s="20"/>
      <c r="F8" s="30">
        <f>SUMIF(Saisie!$E$12:$E$38,A8,Saisie!$D$12:$D$38)</f>
        <v>0</v>
      </c>
      <c r="G8" s="29"/>
      <c r="H8" s="20"/>
    </row>
    <row r="9" spans="1:9" ht="15" customHeight="1" x14ac:dyDescent="0.2">
      <c r="A9" s="20" t="s">
        <v>87</v>
      </c>
      <c r="B9" s="20"/>
      <c r="C9" s="20"/>
      <c r="D9" s="20"/>
      <c r="E9" s="20"/>
      <c r="F9" s="30">
        <f>SUMIF(Saisie!$E$12:$E$38,A9,Saisie!$D$12:$D$38)</f>
        <v>0</v>
      </c>
      <c r="G9" s="29"/>
      <c r="H9" s="20"/>
    </row>
    <row r="10" spans="1:9" ht="15" customHeight="1" x14ac:dyDescent="0.2">
      <c r="A10" s="20" t="s">
        <v>82</v>
      </c>
      <c r="B10" s="20"/>
      <c r="C10" s="20"/>
      <c r="D10" s="20"/>
      <c r="E10" s="20"/>
      <c r="F10" s="30">
        <f>SUMIF(Saisie!$E$12:$E$38,A10,Saisie!$D$12:$D$38)</f>
        <v>0</v>
      </c>
      <c r="G10" s="29"/>
      <c r="H10" s="20"/>
    </row>
    <row r="11" spans="1:9" ht="15" customHeight="1" x14ac:dyDescent="0.2">
      <c r="A11" s="20" t="s">
        <v>80</v>
      </c>
      <c r="B11" s="20"/>
      <c r="C11" s="20"/>
      <c r="D11" s="20"/>
      <c r="E11" s="20"/>
      <c r="F11" s="30">
        <f>SUMIF(Saisie!$E$12:$E$38,A11,Saisie!$D$12:$D$38)</f>
        <v>0</v>
      </c>
      <c r="G11" s="29"/>
      <c r="H11" s="20"/>
    </row>
    <row r="12" spans="1:9" ht="15" customHeight="1" x14ac:dyDescent="0.2">
      <c r="A12" s="20" t="s">
        <v>54</v>
      </c>
      <c r="B12" s="20"/>
      <c r="C12" s="20"/>
      <c r="D12" s="20"/>
      <c r="E12" s="20"/>
      <c r="F12" s="30">
        <f>SUMIF(Saisie!$E$12:$E$38,A12,Saisie!$D$12:$D$38)</f>
        <v>0</v>
      </c>
      <c r="G12" s="29"/>
      <c r="H12" s="20"/>
    </row>
    <row r="13" spans="1:9" ht="15" customHeight="1" x14ac:dyDescent="0.2">
      <c r="A13" s="20" t="s">
        <v>81</v>
      </c>
      <c r="B13" s="20"/>
      <c r="C13" s="20"/>
      <c r="D13" s="20"/>
      <c r="E13" s="20"/>
      <c r="F13" s="30">
        <f>SUMIF(Saisie!$E$12:$E$38,A13,Saisie!$D$12:$D$38)</f>
        <v>0</v>
      </c>
      <c r="G13" s="29"/>
      <c r="H13" s="20"/>
    </row>
    <row r="14" spans="1:9" ht="15" customHeight="1" x14ac:dyDescent="0.2">
      <c r="A14" s="20" t="s">
        <v>177</v>
      </c>
      <c r="B14" s="20"/>
      <c r="C14" s="20"/>
      <c r="D14" s="20"/>
      <c r="E14" s="20"/>
      <c r="F14" s="30">
        <f>SUMIF(Saisie!$E$12:$E$38,A14,Saisie!$D$12:$D$38)</f>
        <v>0</v>
      </c>
      <c r="G14" s="29"/>
      <c r="H14" s="20"/>
    </row>
    <row r="15" spans="1:9" ht="15" customHeight="1" x14ac:dyDescent="0.2">
      <c r="A15" s="20" t="s">
        <v>78</v>
      </c>
      <c r="B15" s="20"/>
      <c r="C15" s="20"/>
      <c r="D15" s="20" t="s">
        <v>32</v>
      </c>
      <c r="E15" s="20"/>
      <c r="F15" s="30">
        <f>SUMIF(Saisie!$E$12:$E$38,A15,Saisie!$D$12:$D$38)</f>
        <v>0</v>
      </c>
      <c r="G15" s="29"/>
      <c r="H15" s="20"/>
    </row>
    <row r="16" spans="1:9" ht="15" customHeight="1" x14ac:dyDescent="0.2">
      <c r="A16" s="20" t="s">
        <v>41</v>
      </c>
      <c r="B16" s="20"/>
      <c r="C16" s="20"/>
      <c r="D16" s="20" t="s">
        <v>32</v>
      </c>
      <c r="E16" s="20"/>
      <c r="F16" s="30">
        <f>SUMIF(Saisie!$E$12:$E$38,A16,Saisie!$D$12:$D$38)</f>
        <v>0</v>
      </c>
      <c r="G16" s="29"/>
      <c r="H16" s="20"/>
    </row>
    <row r="17" spans="1:8" ht="15" customHeight="1" x14ac:dyDescent="0.2">
      <c r="A17" s="20" t="s">
        <v>79</v>
      </c>
      <c r="B17" s="20"/>
      <c r="C17" s="20"/>
      <c r="D17" s="20" t="s">
        <v>33</v>
      </c>
      <c r="E17" s="20"/>
      <c r="F17" s="30">
        <f>SUMIF(Saisie!$E$12:$E$38,A17,Saisie!$D$12:$D$38)</f>
        <v>0</v>
      </c>
      <c r="G17" s="29"/>
      <c r="H17" s="20"/>
    </row>
    <row r="18" spans="1:8" ht="15" customHeight="1" x14ac:dyDescent="0.2">
      <c r="A18" s="20" t="s">
        <v>77</v>
      </c>
      <c r="B18" s="20"/>
      <c r="C18" s="20"/>
      <c r="D18" s="20"/>
      <c r="E18" s="20"/>
      <c r="F18" s="30">
        <f>SUMIF(Saisie!$E$12:$E$38,A18,Saisie!$D$12:$D$38)</f>
        <v>0</v>
      </c>
      <c r="G18" s="29"/>
      <c r="H18" s="20"/>
    </row>
    <row r="19" spans="1:8" ht="15" customHeight="1" x14ac:dyDescent="0.2">
      <c r="A19" s="20" t="s">
        <v>34</v>
      </c>
      <c r="B19" s="20"/>
      <c r="C19" s="20"/>
      <c r="D19" s="20"/>
      <c r="E19" s="20"/>
      <c r="F19" s="30">
        <f>SUMIF(Saisie!$E$12:$E$38,A19,Saisie!$D$12:$D$38)</f>
        <v>0</v>
      </c>
      <c r="G19" s="29"/>
      <c r="H19" s="20"/>
    </row>
    <row r="20" spans="1:8" ht="15" customHeight="1" x14ac:dyDescent="0.2">
      <c r="A20" s="20" t="s">
        <v>75</v>
      </c>
      <c r="B20" s="20"/>
      <c r="C20" s="20"/>
      <c r="D20" s="20" t="s">
        <v>30</v>
      </c>
      <c r="E20" s="20"/>
      <c r="F20" s="30">
        <f>SUMIF(Saisie!$E$12:$E$38,A20,Saisie!$D$12:$D$38)</f>
        <v>0</v>
      </c>
      <c r="G20" s="29"/>
      <c r="H20" s="20"/>
    </row>
    <row r="21" spans="1:8" ht="15" customHeight="1" x14ac:dyDescent="0.2">
      <c r="A21" s="20" t="s">
        <v>76</v>
      </c>
      <c r="B21" s="20"/>
      <c r="C21" s="20"/>
      <c r="D21" s="20" t="s">
        <v>31</v>
      </c>
      <c r="E21" s="20"/>
      <c r="F21" s="30">
        <f>SUMIF(Saisie!$E$12:$E$38,A21,Saisie!$D$12:$D$38)</f>
        <v>0</v>
      </c>
      <c r="G21" s="29"/>
      <c r="H21" s="20"/>
    </row>
    <row r="22" spans="1:8" ht="15" customHeight="1" x14ac:dyDescent="0.2">
      <c r="A22" s="20" t="s">
        <v>83</v>
      </c>
      <c r="B22" s="20"/>
      <c r="C22" s="20"/>
      <c r="D22" s="20"/>
      <c r="E22" s="20"/>
      <c r="F22" s="30">
        <f>SUMIF(Saisie!$E$12:$E$38,A22,Saisie!$D$12:$D$38)</f>
        <v>0</v>
      </c>
      <c r="G22" s="29"/>
      <c r="H22" s="20"/>
    </row>
    <row r="23" spans="1:8" ht="15" customHeight="1" thickBot="1" x14ac:dyDescent="0.3">
      <c r="A23" s="24" t="s">
        <v>4</v>
      </c>
      <c r="B23" s="24"/>
      <c r="C23" s="24"/>
      <c r="D23" s="24"/>
      <c r="E23" s="24"/>
      <c r="F23" s="25">
        <f>SUM(F8:F22)</f>
        <v>0</v>
      </c>
      <c r="G23" s="29"/>
      <c r="H23" s="20"/>
    </row>
    <row r="24" spans="1:8" ht="15" customHeight="1" thickTop="1" x14ac:dyDescent="0.25">
      <c r="A24" s="18"/>
      <c r="B24" s="18"/>
      <c r="C24" s="18"/>
      <c r="D24" s="18"/>
      <c r="E24" s="18"/>
      <c r="F24" s="60"/>
      <c r="G24" s="29"/>
      <c r="H24" s="20"/>
    </row>
    <row r="25" spans="1:8" x14ac:dyDescent="0.2">
      <c r="A25" s="20"/>
      <c r="B25" s="20"/>
      <c r="C25" s="20"/>
      <c r="D25" s="20"/>
      <c r="E25" s="20"/>
      <c r="F25" s="20"/>
      <c r="G25" s="29"/>
      <c r="H25" s="20"/>
    </row>
    <row r="26" spans="1:8" ht="16.5" x14ac:dyDescent="0.25">
      <c r="A26" s="230" t="s">
        <v>35</v>
      </c>
      <c r="B26" s="57"/>
      <c r="C26" s="57"/>
      <c r="D26" s="57"/>
      <c r="E26" s="225"/>
      <c r="F26" s="231" t="s">
        <v>12</v>
      </c>
      <c r="G26" s="232" t="s">
        <v>12</v>
      </c>
      <c r="H26" s="20"/>
    </row>
    <row r="27" spans="1:8" ht="15" customHeight="1" x14ac:dyDescent="0.2">
      <c r="A27" s="309" t="s">
        <v>125</v>
      </c>
      <c r="B27" s="309"/>
      <c r="C27" s="309"/>
      <c r="D27" s="309"/>
      <c r="E27" s="224"/>
      <c r="F27" s="226"/>
      <c r="G27" s="223">
        <f>Saisie!E48</f>
        <v>0</v>
      </c>
      <c r="H27" s="31"/>
    </row>
    <row r="28" spans="1:8" ht="15" customHeight="1" x14ac:dyDescent="0.2">
      <c r="A28" s="29"/>
      <c r="B28" s="29"/>
      <c r="C28" s="29"/>
      <c r="D28" s="29"/>
      <c r="E28" s="32"/>
      <c r="F28" s="33"/>
      <c r="G28" s="34"/>
      <c r="H28" s="31"/>
    </row>
    <row r="29" spans="1:8" ht="15" customHeight="1" x14ac:dyDescent="0.25">
      <c r="A29" s="35" t="s">
        <v>36</v>
      </c>
      <c r="B29" s="29"/>
      <c r="C29" s="29"/>
      <c r="D29" s="29"/>
      <c r="E29" s="32"/>
      <c r="F29" s="20"/>
      <c r="G29" s="34"/>
      <c r="H29" s="31"/>
    </row>
    <row r="30" spans="1:8" ht="15" customHeight="1" x14ac:dyDescent="0.2">
      <c r="A30" s="36" t="str">
        <f>IF(Saisie!C57="propre calcul","propre calcul",'Tableau de calcul'!A4)</f>
        <v>Subvention (affectée)</v>
      </c>
      <c r="B30" s="20"/>
      <c r="C30" s="29"/>
      <c r="D30" s="20"/>
      <c r="E30" s="37">
        <f>IF(A30="propre calcul","",'Tableau de calcul'!G4)</f>
        <v>1.081</v>
      </c>
      <c r="F30" s="30">
        <f>IF(Saisie!C57="propre calcul",'Tableau de calcul'!F14,'Tableau de calcul'!F4)</f>
        <v>0</v>
      </c>
      <c r="G30" s="38"/>
      <c r="H30" s="31"/>
    </row>
    <row r="31" spans="1:8" ht="15" customHeight="1" x14ac:dyDescent="0.2">
      <c r="A31" s="36" t="str">
        <f>IF(Saisie!C57="propre calcul","",'Tableau de calcul'!A5)</f>
        <v>Réduction de la déduction de l'impôt préalable (affectée)</v>
      </c>
      <c r="B31" s="20"/>
      <c r="C31" s="29"/>
      <c r="D31" s="20"/>
      <c r="E31" s="39">
        <f>IF(A30="propre calcul","",'Tableau de calcul'!G5)</f>
        <v>8.0999999999999961E-2</v>
      </c>
      <c r="F31" s="30">
        <f>IF(A30="propre calcul","",'Tableau de calcul'!F5)</f>
        <v>0</v>
      </c>
      <c r="G31" s="34">
        <f>IF(Saisie!C57="propre calcul",-Quittance!F30,-F31)</f>
        <v>0</v>
      </c>
      <c r="H31" s="31"/>
    </row>
    <row r="32" spans="1:8" ht="15" customHeight="1" x14ac:dyDescent="0.2">
      <c r="A32" s="216" t="s">
        <v>37</v>
      </c>
      <c r="B32" s="216"/>
      <c r="C32" s="216"/>
      <c r="D32" s="216"/>
      <c r="E32" s="217"/>
      <c r="F32" s="227"/>
      <c r="G32" s="223">
        <f>SUM(G27:G31)</f>
        <v>0</v>
      </c>
      <c r="H32" s="31"/>
    </row>
    <row r="33" spans="1:10" ht="15" customHeight="1" x14ac:dyDescent="0.2">
      <c r="A33" s="29"/>
      <c r="B33" s="29"/>
      <c r="C33" s="29"/>
      <c r="D33" s="29"/>
      <c r="E33" s="40"/>
      <c r="F33" s="20"/>
      <c r="G33" s="34"/>
      <c r="H33" s="31"/>
    </row>
    <row r="34" spans="1:10" ht="15" customHeight="1" x14ac:dyDescent="0.25">
      <c r="A34" s="35" t="s">
        <v>38</v>
      </c>
      <c r="B34" s="29"/>
      <c r="C34" s="29"/>
      <c r="D34" s="29"/>
      <c r="E34" s="40"/>
      <c r="G34" s="34"/>
      <c r="H34" s="31"/>
    </row>
    <row r="35" spans="1:10" ht="15" customHeight="1" x14ac:dyDescent="0.2">
      <c r="A35" s="36" t="str">
        <f>IF(Saisie!C61="propre calcul","propre calcul",'Tableau de calcul'!A25)</f>
        <v>Recettes affectées d'une activité relevant de la puissance publique</v>
      </c>
      <c r="B35" s="20"/>
      <c r="C35" s="29"/>
      <c r="D35" s="20"/>
      <c r="E35" s="37">
        <f>IF(A35="propre calcul","",'Tableau de calcul'!G25)</f>
        <v>1.081</v>
      </c>
      <c r="F35" s="30">
        <f>IF(A35="propre calcul",'Tableau de calcul'!F35,'Tableau de calcul'!F25)</f>
        <v>0</v>
      </c>
      <c r="G35" s="38"/>
      <c r="H35" s="31"/>
      <c r="J35" s="23"/>
    </row>
    <row r="36" spans="1:10" ht="15" customHeight="1" x14ac:dyDescent="0.2">
      <c r="A36" s="36" t="str">
        <f>IF(Saisie!C61="propre calcul","",'Tableau de calcul'!A26)</f>
        <v>Correction de la déduction de l'impôt préalable (affectée)</v>
      </c>
      <c r="B36" s="20"/>
      <c r="C36" s="29"/>
      <c r="D36" s="20"/>
      <c r="E36" s="39">
        <f>IF(A35="propre calcul","",'Tableau de calcul'!G26)</f>
        <v>8.0999999999999961E-2</v>
      </c>
      <c r="F36" s="30">
        <f>IF(A35="propre calcul","",'Tableau de calcul'!F26)</f>
        <v>0</v>
      </c>
      <c r="G36" s="34">
        <f>IF(Saisie!C61="propre calcul",-F35,-F36)</f>
        <v>0</v>
      </c>
      <c r="H36" s="31"/>
      <c r="I36" s="41"/>
      <c r="J36" s="23"/>
    </row>
    <row r="37" spans="1:10" ht="15" customHeight="1" x14ac:dyDescent="0.2">
      <c r="A37" s="216" t="s">
        <v>37</v>
      </c>
      <c r="B37" s="216"/>
      <c r="C37" s="216"/>
      <c r="D37" s="216"/>
      <c r="E37" s="224"/>
      <c r="F37" s="211"/>
      <c r="G37" s="223">
        <f>SUM(G32:G36)</f>
        <v>0</v>
      </c>
      <c r="H37" s="31"/>
    </row>
    <row r="38" spans="1:10" ht="15" customHeight="1" x14ac:dyDescent="0.2">
      <c r="A38" s="29"/>
      <c r="B38" s="29"/>
      <c r="C38" s="29"/>
      <c r="D38" s="29"/>
      <c r="E38" s="32"/>
      <c r="F38" s="33"/>
      <c r="G38" s="34"/>
      <c r="H38" s="31"/>
    </row>
    <row r="39" spans="1:10" ht="15" customHeight="1" x14ac:dyDescent="0.2">
      <c r="A39" s="222" t="s">
        <v>39</v>
      </c>
      <c r="B39" s="29"/>
      <c r="C39" s="29"/>
      <c r="D39" s="29"/>
      <c r="E39" s="32"/>
      <c r="F39" s="33"/>
      <c r="G39" s="34">
        <f>Saisie!D48</f>
        <v>0</v>
      </c>
      <c r="H39" s="31"/>
    </row>
    <row r="40" spans="1:10" ht="15.75" x14ac:dyDescent="0.2">
      <c r="A40" s="309" t="s">
        <v>40</v>
      </c>
      <c r="B40" s="309"/>
      <c r="C40" s="309"/>
      <c r="D40" s="309"/>
      <c r="E40" s="217"/>
      <c r="F40" s="211"/>
      <c r="G40" s="223">
        <f>SUM(G37:G39)</f>
        <v>0</v>
      </c>
      <c r="H40" s="31"/>
    </row>
    <row r="41" spans="1:10" ht="15" customHeight="1" x14ac:dyDescent="0.2">
      <c r="A41" s="29"/>
      <c r="B41" s="29"/>
      <c r="C41" s="29"/>
      <c r="D41" s="29"/>
      <c r="E41" s="40"/>
      <c r="F41" s="20"/>
      <c r="G41" s="34"/>
      <c r="H41" s="31"/>
    </row>
    <row r="42" spans="1:10" ht="15" customHeight="1" x14ac:dyDescent="0.25">
      <c r="A42" s="35" t="s">
        <v>136</v>
      </c>
      <c r="B42" s="29"/>
      <c r="C42" s="29"/>
      <c r="D42" s="29"/>
      <c r="E42" s="40"/>
      <c r="F42" s="20"/>
      <c r="G42" s="34"/>
      <c r="H42" s="31"/>
    </row>
    <row r="43" spans="1:10" ht="15" customHeight="1" x14ac:dyDescent="0.2">
      <c r="A43" s="36" t="str">
        <f>'Tableau de calcul'!A46</f>
        <v>Chiffre d'affaires provenant de prestations imposables et ayant fait l'objet de l'option</v>
      </c>
      <c r="B43" s="42"/>
      <c r="C43" s="42"/>
      <c r="D43" s="20"/>
      <c r="E43" s="40"/>
      <c r="F43" s="43">
        <f>'Tableau de calcul'!F46</f>
        <v>0</v>
      </c>
      <c r="G43" s="44"/>
      <c r="H43" s="31"/>
    </row>
    <row r="44" spans="1:10" ht="15" customHeight="1" x14ac:dyDescent="0.2">
      <c r="A44" s="36" t="str">
        <f>'Tableau de calcul'!A47</f>
        <v>Chiffre d'affaires provenant de prestations exonérées</v>
      </c>
      <c r="B44" s="42"/>
      <c r="C44" s="42"/>
      <c r="D44" s="42"/>
      <c r="E44" s="40"/>
      <c r="F44" s="43">
        <f>'Tableau de calcul'!F47</f>
        <v>0</v>
      </c>
      <c r="G44" s="44"/>
      <c r="H44" s="31"/>
    </row>
    <row r="45" spans="1:10" ht="15" customHeight="1" x14ac:dyDescent="0.2">
      <c r="A45" s="36" t="str">
        <f>'Tableau de calcul'!A48</f>
        <v>Chiffre d'affaires provenant de prestations réallisées à l'étranger</v>
      </c>
      <c r="B45" s="42"/>
      <c r="C45" s="42"/>
      <c r="D45" s="42"/>
      <c r="E45" s="40"/>
      <c r="F45" s="43">
        <f>'Tableau de calcul'!F48</f>
        <v>0</v>
      </c>
      <c r="G45" s="44"/>
      <c r="H45" s="31"/>
    </row>
    <row r="46" spans="1:10" ht="15" customHeight="1" x14ac:dyDescent="0.2">
      <c r="A46" s="36" t="str">
        <f>'Tableau de calcul'!A49</f>
        <v>Chiffre d'affaires provenant de recettes d'intérêts et de recettes du commerce de papiers-valeurs</v>
      </c>
      <c r="B46" s="42"/>
      <c r="C46" s="42"/>
      <c r="D46" s="42"/>
      <c r="E46" s="40"/>
      <c r="F46" s="43">
        <f>'Tableau de calcul'!F49</f>
        <v>0</v>
      </c>
      <c r="G46" s="44"/>
      <c r="H46" s="31"/>
    </row>
    <row r="47" spans="1:10" ht="15" customHeight="1" x14ac:dyDescent="0.2">
      <c r="A47" s="45" t="str">
        <f>'Tableau de calcul'!A50</f>
        <v>Chiffre d'affaires provenant d'autres prestations exclues du champ de l'impôt</v>
      </c>
      <c r="B47" s="46"/>
      <c r="C47" s="46"/>
      <c r="D47" s="46"/>
      <c r="E47" s="47"/>
      <c r="F47" s="48">
        <f>'Tableau de calcul'!F50</f>
        <v>0</v>
      </c>
      <c r="G47" s="44"/>
      <c r="H47" s="31"/>
    </row>
    <row r="48" spans="1:10" ht="15" customHeight="1" x14ac:dyDescent="0.2">
      <c r="A48" s="36" t="str">
        <f>'Tableau de calcul'!A51</f>
        <v>Base de calcul pour la correction de la déduction de l'impôt préalable</v>
      </c>
      <c r="B48" s="42"/>
      <c r="C48" s="42"/>
      <c r="D48" s="42"/>
      <c r="E48" s="49">
        <v>1</v>
      </c>
      <c r="F48" s="43">
        <f>'Tableau de calcul'!F51</f>
        <v>0</v>
      </c>
      <c r="G48" s="44"/>
      <c r="H48" s="31"/>
    </row>
    <row r="49" spans="1:8" ht="15" customHeight="1" x14ac:dyDescent="0.2">
      <c r="A49" s="36" t="s">
        <v>49</v>
      </c>
      <c r="B49" s="42"/>
      <c r="C49" s="42"/>
      <c r="D49" s="42"/>
      <c r="E49" s="49">
        <f>'Tableau de calcul'!G52</f>
        <v>0</v>
      </c>
      <c r="F49" s="43">
        <f>'Tableau de calcul'!F52</f>
        <v>0</v>
      </c>
      <c r="G49" s="44"/>
      <c r="H49" s="31"/>
    </row>
    <row r="50" spans="1:8" ht="15" customHeight="1" x14ac:dyDescent="0.2">
      <c r="B50" s="29" t="str">
        <f>'Tableau de calcul'!A54</f>
        <v>Correction de la déduction de l'impôt préalable provenant de recettes d'intérêts nécessaire ?</v>
      </c>
      <c r="C50" s="42"/>
      <c r="F50" s="29" t="str">
        <f>'Tableau de calcul'!E54</f>
        <v>non</v>
      </c>
      <c r="G50" s="44"/>
      <c r="H50" s="31"/>
    </row>
    <row r="51" spans="1:8" ht="15" customHeight="1" x14ac:dyDescent="0.2">
      <c r="A51" s="20"/>
      <c r="B51" s="29" t="str">
        <f>'Tableau de calcul'!A60</f>
        <v>Pas de correction de la déduction de l'impôt préalable en raison de recettes d'intérêts ou de papiers-valeurs nécessaire</v>
      </c>
      <c r="C51" s="20"/>
      <c r="D51" s="20"/>
      <c r="E51" s="40"/>
      <c r="F51" s="20"/>
      <c r="G51" s="34">
        <f>-'Tableau de calcul'!F60</f>
        <v>0</v>
      </c>
      <c r="H51" s="31"/>
    </row>
    <row r="52" spans="1:8" ht="15" customHeight="1" x14ac:dyDescent="0.2">
      <c r="A52" s="315" t="s">
        <v>50</v>
      </c>
      <c r="B52" s="315"/>
      <c r="C52" s="315"/>
      <c r="D52" s="315"/>
      <c r="E52" s="217"/>
      <c r="F52" s="211"/>
      <c r="G52" s="212">
        <f>SUM(G40:G51)</f>
        <v>0</v>
      </c>
      <c r="H52" s="213">
        <v>1</v>
      </c>
    </row>
    <row r="53" spans="1:8" ht="15" customHeight="1" x14ac:dyDescent="0.2">
      <c r="A53" s="42"/>
      <c r="B53" s="42"/>
      <c r="C53" s="42"/>
      <c r="D53" s="42"/>
      <c r="E53" s="40"/>
      <c r="F53" s="20"/>
      <c r="G53" s="44"/>
      <c r="H53" s="50"/>
    </row>
    <row r="54" spans="1:8" ht="15" customHeight="1" x14ac:dyDescent="0.25">
      <c r="A54" s="35" t="s">
        <v>55</v>
      </c>
      <c r="B54" s="42"/>
      <c r="C54" s="42"/>
      <c r="D54" s="42"/>
      <c r="E54" s="40"/>
      <c r="F54" s="20"/>
      <c r="G54" s="44"/>
      <c r="H54" s="50"/>
    </row>
    <row r="55" spans="1:8" ht="15" customHeight="1" x14ac:dyDescent="0.2">
      <c r="A55" s="36" t="str">
        <f>'Tableau de calcul'!A67</f>
        <v>Chiffre d'affaires provenant de prestations imposables et ayant fait l'objet de l'option</v>
      </c>
      <c r="B55" s="42"/>
      <c r="C55" s="42"/>
      <c r="D55" s="42"/>
      <c r="E55" s="29"/>
      <c r="F55" s="43">
        <f>'Tableau de calcul'!F67</f>
        <v>0</v>
      </c>
      <c r="G55" s="44"/>
      <c r="H55" s="31"/>
    </row>
    <row r="56" spans="1:8" ht="15" customHeight="1" x14ac:dyDescent="0.2">
      <c r="A56" s="36" t="str">
        <f>'Tableau de calcul'!A68</f>
        <v>Chiffre d'affaires provenant de prestations exonérées</v>
      </c>
      <c r="B56" s="42"/>
      <c r="C56" s="42"/>
      <c r="D56" s="42"/>
      <c r="E56" s="29"/>
      <c r="F56" s="43">
        <f>'Tableau de calcul'!F68</f>
        <v>0</v>
      </c>
      <c r="G56" s="44"/>
      <c r="H56" s="31"/>
    </row>
    <row r="57" spans="1:8" ht="15" customHeight="1" x14ac:dyDescent="0.2">
      <c r="A57" s="36" t="str">
        <f>'Tableau de calcul'!A69</f>
        <v>Chiffre d'affaires provenant de prestations fournies à l'étranger</v>
      </c>
      <c r="B57" s="42"/>
      <c r="C57" s="42"/>
      <c r="D57" s="42"/>
      <c r="E57" s="29"/>
      <c r="F57" s="43">
        <f>'Tableau de calcul'!F69</f>
        <v>0</v>
      </c>
      <c r="G57" s="44"/>
      <c r="H57" s="31"/>
    </row>
    <row r="58" spans="1:8" ht="15" customHeight="1" x14ac:dyDescent="0.2">
      <c r="A58" s="36" t="s">
        <v>51</v>
      </c>
      <c r="B58" s="42"/>
      <c r="C58" s="42"/>
      <c r="D58" s="42"/>
      <c r="E58" s="29"/>
      <c r="F58" s="43">
        <f>'Tableau de calcul'!F70</f>
        <v>0</v>
      </c>
      <c r="G58" s="44"/>
      <c r="H58" s="31"/>
    </row>
    <row r="59" spans="1:8" ht="15" customHeight="1" x14ac:dyDescent="0.2">
      <c r="A59" s="36" t="str">
        <f>'Tableau de calcul'!A71</f>
        <v>Chiffre d'affaires provenant d'autres prestations exclues du champ de l'impôt</v>
      </c>
      <c r="B59" s="42"/>
      <c r="C59" s="42"/>
      <c r="D59" s="42"/>
      <c r="E59" s="29"/>
      <c r="F59" s="43">
        <f>'Tableau de calcul'!F71</f>
        <v>0</v>
      </c>
      <c r="G59" s="44"/>
      <c r="H59" s="31"/>
    </row>
    <row r="60" spans="1:8" ht="15" customHeight="1" x14ac:dyDescent="0.2">
      <c r="A60" s="36" t="s">
        <v>52</v>
      </c>
      <c r="B60" s="42"/>
      <c r="C60" s="42"/>
      <c r="D60" s="42"/>
      <c r="E60" s="29"/>
      <c r="F60" s="43">
        <f>'Tableau de calcul'!F72</f>
        <v>0</v>
      </c>
      <c r="G60" s="44"/>
      <c r="H60" s="31"/>
    </row>
    <row r="61" spans="1:8" ht="15" customHeight="1" x14ac:dyDescent="0.2">
      <c r="A61" s="36" t="str">
        <f>'Tableau de calcul'!A73</f>
        <v>Recettes non affectées d'une activité relevant de la puissance publique</v>
      </c>
      <c r="B61" s="42"/>
      <c r="C61" s="42"/>
      <c r="D61" s="42"/>
      <c r="E61" s="29"/>
      <c r="F61" s="43">
        <f>'Tableau de calcul'!F73</f>
        <v>0</v>
      </c>
      <c r="G61" s="44"/>
      <c r="H61" s="31"/>
    </row>
    <row r="62" spans="1:8" ht="15" customHeight="1" x14ac:dyDescent="0.2">
      <c r="A62" s="45" t="str">
        <f>'Tableau de calcul'!A74</f>
        <v>Subventions non affectées</v>
      </c>
      <c r="B62" s="46"/>
      <c r="C62" s="46"/>
      <c r="D62" s="46"/>
      <c r="E62" s="51">
        <f>'Tableau de calcul'!G74</f>
        <v>0</v>
      </c>
      <c r="F62" s="48">
        <f>'Tableau de calcul'!F74</f>
        <v>0</v>
      </c>
      <c r="G62" s="44"/>
      <c r="H62" s="31"/>
    </row>
    <row r="63" spans="1:8" ht="15" customHeight="1" x14ac:dyDescent="0.2">
      <c r="A63" s="36" t="str">
        <f>'Tableau de calcul'!A75</f>
        <v>Total base de calcul de la réduction de la déduction de l'impôt préalable</v>
      </c>
      <c r="B63" s="42"/>
      <c r="C63" s="42"/>
      <c r="D63" s="42"/>
      <c r="E63" s="49">
        <v>1</v>
      </c>
      <c r="F63" s="43">
        <f>'Tableau de calcul'!F75</f>
        <v>0</v>
      </c>
      <c r="G63" s="44"/>
      <c r="H63" s="31"/>
    </row>
    <row r="64" spans="1:8" ht="15" customHeight="1" x14ac:dyDescent="0.2">
      <c r="A64" s="316" t="str">
        <f>'Tableau de calcul'!A78</f>
        <v>Réduction de la déduction de l'impôt préalable en raison de subventions non affectées</v>
      </c>
      <c r="B64" s="316"/>
      <c r="C64" s="316"/>
      <c r="D64" s="316"/>
      <c r="E64" s="40"/>
      <c r="F64" s="20"/>
      <c r="G64" s="34">
        <f>-'Tableau de calcul'!F78</f>
        <v>0</v>
      </c>
      <c r="H64" s="50">
        <f>E62</f>
        <v>0</v>
      </c>
    </row>
    <row r="65" spans="1:9" ht="15" customHeight="1" x14ac:dyDescent="0.2">
      <c r="A65" s="315" t="s">
        <v>50</v>
      </c>
      <c r="B65" s="315"/>
      <c r="C65" s="315"/>
      <c r="D65" s="315"/>
      <c r="E65" s="217"/>
      <c r="F65" s="211"/>
      <c r="G65" s="212">
        <f>SUM(G52:G64)</f>
        <v>0</v>
      </c>
      <c r="H65" s="213">
        <v>1</v>
      </c>
    </row>
    <row r="66" spans="1:9" ht="15" customHeight="1" x14ac:dyDescent="0.2">
      <c r="A66" s="42"/>
      <c r="B66" s="42"/>
      <c r="C66" s="42"/>
      <c r="D66" s="42"/>
      <c r="E66" s="40"/>
      <c r="F66" s="20"/>
      <c r="G66" s="44"/>
      <c r="H66" s="50"/>
    </row>
    <row r="67" spans="1:9" ht="15" customHeight="1" x14ac:dyDescent="0.25">
      <c r="A67" s="35" t="s">
        <v>142</v>
      </c>
      <c r="B67" s="42"/>
      <c r="C67" s="42"/>
      <c r="D67" s="42"/>
      <c r="E67" s="49"/>
      <c r="F67" s="43"/>
      <c r="G67" s="44"/>
      <c r="H67" s="31"/>
    </row>
    <row r="68" spans="1:9" ht="31.15" customHeight="1" x14ac:dyDescent="0.2">
      <c r="A68" s="319" t="str">
        <f>'Tableau de calcul'!A86</f>
        <v>Chiffre d'affaires imposable et ayant fait l'objet de l'option + chiffre d'affaires exonéré + prestations fournies à l'étranger</v>
      </c>
      <c r="B68" s="319"/>
      <c r="C68" s="319"/>
      <c r="D68" s="319"/>
      <c r="E68" s="319"/>
      <c r="F68" s="43">
        <f>'Tableau de calcul'!F86</f>
        <v>0</v>
      </c>
      <c r="G68" s="44"/>
      <c r="H68" s="31"/>
    </row>
    <row r="69" spans="1:9" ht="43.9" customHeight="1" x14ac:dyDescent="0.2">
      <c r="A69" s="317" t="str">
        <f>'Tableau de calcul'!A87</f>
        <v>Chiffre d'affaires exclu du champ de l'impôt (hors recettes d’intérêts / commerce de papiers-valeurs) + recettes non affectées à une activité relevant de la puissance publique</v>
      </c>
      <c r="B69" s="317"/>
      <c r="C69" s="317"/>
      <c r="D69" s="317"/>
      <c r="E69" s="51">
        <f>'Tableau de calcul'!G88</f>
        <v>0</v>
      </c>
      <c r="F69" s="48">
        <f>'Tableau de calcul'!F88</f>
        <v>0</v>
      </c>
      <c r="G69" s="52"/>
      <c r="H69" s="20"/>
    </row>
    <row r="70" spans="1:9" ht="15" customHeight="1" x14ac:dyDescent="0.2">
      <c r="A70" s="36" t="str">
        <f>'Tableau de calcul'!A89</f>
        <v>Total base de calcul de la correction de la déduction de l'impôt préalable</v>
      </c>
      <c r="B70" s="42"/>
      <c r="C70" s="42"/>
      <c r="D70" s="42"/>
      <c r="E70" s="53">
        <v>1</v>
      </c>
      <c r="F70" s="43">
        <f>'Tableau de calcul'!F89</f>
        <v>0</v>
      </c>
      <c r="G70" s="52"/>
      <c r="H70" s="20"/>
    </row>
    <row r="71" spans="1:9" ht="15" customHeight="1" x14ac:dyDescent="0.2">
      <c r="A71" s="55" t="str">
        <f>'Tableau de calcul'!A92</f>
        <v>Correction de la déduction de l'impôt préalable en cas de double affectation (prestations exclues et activité relevant de la puissance publique)</v>
      </c>
      <c r="B71" s="20"/>
      <c r="C71" s="20"/>
      <c r="D71" s="20"/>
      <c r="E71" s="40"/>
      <c r="F71" s="20"/>
      <c r="G71" s="34">
        <f>-'Tableau de calcul'!F92</f>
        <v>0</v>
      </c>
      <c r="H71" s="50">
        <f>E69</f>
        <v>0</v>
      </c>
    </row>
    <row r="72" spans="1:9" ht="15" customHeight="1" x14ac:dyDescent="0.2">
      <c r="A72" s="315" t="s">
        <v>50</v>
      </c>
      <c r="B72" s="315"/>
      <c r="C72" s="315"/>
      <c r="D72" s="315"/>
      <c r="E72" s="217"/>
      <c r="F72" s="211"/>
      <c r="G72" s="212">
        <f>SUM(G65:G71)</f>
        <v>0</v>
      </c>
      <c r="H72" s="218"/>
      <c r="I72" s="41"/>
    </row>
    <row r="73" spans="1:9" ht="15" customHeight="1" x14ac:dyDescent="0.2">
      <c r="A73" s="42"/>
      <c r="B73" s="42"/>
      <c r="C73" s="42"/>
      <c r="D73" s="42"/>
      <c r="E73" s="40"/>
      <c r="F73" s="20"/>
      <c r="G73" s="44"/>
      <c r="H73" s="20"/>
      <c r="I73" s="41"/>
    </row>
    <row r="74" spans="1:9" ht="15" customHeight="1" x14ac:dyDescent="0.25">
      <c r="A74" s="35" t="s">
        <v>57</v>
      </c>
      <c r="B74" s="20"/>
      <c r="C74" s="20"/>
      <c r="D74" s="20"/>
      <c r="E74" s="20"/>
      <c r="F74" s="20"/>
      <c r="G74" s="52"/>
      <c r="H74" s="20"/>
    </row>
    <row r="75" spans="1:9" ht="15" customHeight="1" x14ac:dyDescent="0.2">
      <c r="A75" s="36" t="str">
        <f>'Tableau de calcul'!A99</f>
        <v>Année précédente: chiffre d'affaires imposable et ayant fait l'objet de l'option</v>
      </c>
      <c r="B75" s="42"/>
      <c r="C75" s="42"/>
      <c r="D75" s="42"/>
      <c r="E75" s="49">
        <f>'Tableau de calcul'!G99</f>
        <v>0</v>
      </c>
      <c r="F75" s="43">
        <f>'Tableau de calcul'!F99</f>
        <v>0</v>
      </c>
      <c r="G75" s="52"/>
      <c r="H75" s="20"/>
    </row>
    <row r="76" spans="1:9" ht="15" customHeight="1" x14ac:dyDescent="0.2">
      <c r="A76" s="36" t="str">
        <f>'Tableau de calcul'!A100</f>
        <v xml:space="preserve">Année précédente: chiffre d'affaires exclu + recettes provenant d'une </v>
      </c>
      <c r="B76" s="42"/>
      <c r="C76" s="42"/>
      <c r="D76" s="42"/>
      <c r="E76" s="29"/>
      <c r="F76" s="43"/>
      <c r="G76" s="52"/>
      <c r="H76" s="20"/>
    </row>
    <row r="77" spans="1:9" ht="15" customHeight="1" x14ac:dyDescent="0.2">
      <c r="A77" s="45" t="str">
        <f>'Tableau de calcul'!A101</f>
        <v>activité relevant de la puissance publique (non affectée)</v>
      </c>
      <c r="B77" s="46"/>
      <c r="C77" s="46"/>
      <c r="D77" s="46"/>
      <c r="E77" s="54">
        <f>'Tableau de calcul'!G101</f>
        <v>0</v>
      </c>
      <c r="F77" s="48">
        <f>'Tableau de calcul'!F101</f>
        <v>0</v>
      </c>
      <c r="G77" s="52"/>
      <c r="H77" s="20"/>
    </row>
    <row r="78" spans="1:9" ht="15" customHeight="1" x14ac:dyDescent="0.2">
      <c r="A78" s="318" t="str">
        <f>'Tableau de calcul'!A102</f>
        <v>Total base de calcul de la corretion de la déduction de l'impôt préalable de l'année précédente</v>
      </c>
      <c r="B78" s="318"/>
      <c r="C78" s="318"/>
      <c r="D78" s="318"/>
      <c r="E78" s="49">
        <f>'Tableau de calcul'!G102</f>
        <v>1</v>
      </c>
      <c r="F78" s="43">
        <f>'Tableau de calcul'!F102</f>
        <v>0</v>
      </c>
      <c r="G78" s="52"/>
      <c r="H78" s="20"/>
    </row>
    <row r="79" spans="1:9" ht="15" customHeight="1" x14ac:dyDescent="0.2">
      <c r="A79" s="20"/>
      <c r="B79" s="42"/>
      <c r="C79" s="42"/>
      <c r="D79" s="42"/>
      <c r="E79" s="20"/>
      <c r="F79" s="43"/>
      <c r="G79" s="52"/>
      <c r="H79" s="20"/>
    </row>
    <row r="80" spans="1:9" ht="15" customHeight="1" x14ac:dyDescent="0.2">
      <c r="A80" s="20"/>
      <c r="B80" s="20"/>
      <c r="C80" s="42"/>
      <c r="D80" s="40" t="s">
        <v>73</v>
      </c>
      <c r="E80" s="29" t="str">
        <f>'Tableau de calcul'!G108</f>
        <v>non</v>
      </c>
      <c r="G80" s="44"/>
      <c r="H80" s="31"/>
    </row>
    <row r="81" spans="1:8" ht="15" customHeight="1" x14ac:dyDescent="0.2">
      <c r="A81" s="55"/>
      <c r="B81" s="20"/>
      <c r="C81" s="20"/>
      <c r="D81" s="29" t="str">
        <f>'Tableau de calcul'!A112</f>
        <v>Pas de changement d'affectation (20 ans de durée d'amortissement)</v>
      </c>
      <c r="E81" s="40"/>
      <c r="F81" s="20"/>
      <c r="G81" s="34">
        <f>G129</f>
        <v>0</v>
      </c>
      <c r="H81" s="31"/>
    </row>
    <row r="82" spans="1:8" ht="15" customHeight="1" x14ac:dyDescent="0.2">
      <c r="A82" s="55"/>
      <c r="B82" s="20"/>
      <c r="C82" s="20"/>
      <c r="D82" s="29" t="str">
        <f>'Tableau de calcul'!A113</f>
        <v>Pas de dégrèvement ultérieur (5 ans de durée d'amortissement)</v>
      </c>
      <c r="E82" s="40"/>
      <c r="F82" s="20"/>
      <c r="G82" s="34">
        <f>G138</f>
        <v>0</v>
      </c>
      <c r="H82" s="31"/>
    </row>
    <row r="83" spans="1:8" ht="15" customHeight="1" x14ac:dyDescent="0.25">
      <c r="A83" s="219" t="s">
        <v>50</v>
      </c>
      <c r="B83" s="220"/>
      <c r="C83" s="220"/>
      <c r="D83" s="220"/>
      <c r="E83" s="221"/>
      <c r="F83" s="228"/>
      <c r="G83" s="214">
        <f>SUM(G72:G82)</f>
        <v>0</v>
      </c>
      <c r="H83" s="31"/>
    </row>
    <row r="84" spans="1:8" ht="15" customHeight="1" x14ac:dyDescent="0.2">
      <c r="A84" s="20"/>
      <c r="B84" s="20"/>
      <c r="C84" s="20"/>
      <c r="D84" s="20"/>
      <c r="E84" s="20"/>
      <c r="F84" s="20"/>
      <c r="G84" s="29"/>
      <c r="H84" s="20"/>
    </row>
    <row r="85" spans="1:8" ht="15" customHeight="1" x14ac:dyDescent="0.2">
      <c r="A85" s="20"/>
      <c r="B85" s="20"/>
      <c r="C85" s="20"/>
      <c r="D85" s="20"/>
      <c r="E85" s="20"/>
      <c r="F85" s="20"/>
      <c r="G85" s="29"/>
      <c r="H85" s="20"/>
    </row>
    <row r="86" spans="1:8" ht="16.5" x14ac:dyDescent="0.2">
      <c r="A86" s="230" t="s">
        <v>143</v>
      </c>
      <c r="B86" s="57"/>
      <c r="C86" s="57"/>
      <c r="D86" s="57"/>
      <c r="E86" s="57"/>
      <c r="F86" s="57"/>
      <c r="G86" s="29"/>
      <c r="H86" s="20"/>
    </row>
    <row r="87" spans="1:8" ht="15" customHeight="1" x14ac:dyDescent="0.2">
      <c r="A87" s="256" t="s">
        <v>67</v>
      </c>
      <c r="B87" s="256" t="s">
        <v>11</v>
      </c>
      <c r="C87" s="256"/>
      <c r="D87" s="256"/>
      <c r="E87" s="256"/>
      <c r="F87" s="256"/>
      <c r="G87" s="257" t="s">
        <v>12</v>
      </c>
      <c r="H87" s="20"/>
    </row>
    <row r="88" spans="1:8" ht="15" customHeight="1" x14ac:dyDescent="0.2">
      <c r="A88" s="29">
        <v>400</v>
      </c>
      <c r="B88" s="20" t="s">
        <v>134</v>
      </c>
      <c r="C88" s="20"/>
      <c r="D88" s="20"/>
      <c r="E88" s="20"/>
      <c r="F88" s="20"/>
      <c r="G88" s="58">
        <f>'Tableau de calcul'!F58</f>
        <v>0</v>
      </c>
      <c r="H88" s="20"/>
    </row>
    <row r="89" spans="1:8" ht="15" customHeight="1" x14ac:dyDescent="0.2">
      <c r="A89" s="29">
        <v>405</v>
      </c>
      <c r="B89" s="20" t="s">
        <v>135</v>
      </c>
      <c r="C89" s="20"/>
      <c r="D89" s="20"/>
      <c r="E89" s="20"/>
      <c r="F89" s="20"/>
      <c r="G89" s="58">
        <f>'Tableau de calcul'!F7</f>
        <v>0</v>
      </c>
      <c r="H89" s="20"/>
    </row>
    <row r="90" spans="1:8" ht="15" customHeight="1" x14ac:dyDescent="0.2">
      <c r="A90" s="29">
        <v>410</v>
      </c>
      <c r="B90" s="20" t="s">
        <v>68</v>
      </c>
      <c r="C90" s="20"/>
      <c r="D90" s="20"/>
      <c r="E90" s="20"/>
      <c r="F90" s="20"/>
      <c r="G90" s="58">
        <f>IF(G129+G138&gt;0,G129+G138,0)</f>
        <v>0</v>
      </c>
      <c r="H90" s="20"/>
    </row>
    <row r="91" spans="1:8" ht="15" customHeight="1" x14ac:dyDescent="0.2">
      <c r="A91" s="29">
        <v>415</v>
      </c>
      <c r="B91" s="20" t="s">
        <v>69</v>
      </c>
      <c r="C91" s="20"/>
      <c r="D91" s="20"/>
      <c r="E91" s="20"/>
      <c r="F91" s="20"/>
      <c r="G91" s="58">
        <f>IF(G129+G138&lt;0,G129+G138+G36+G51+G71,G36+G51+G71)</f>
        <v>0</v>
      </c>
      <c r="H91" s="20"/>
    </row>
    <row r="92" spans="1:8" ht="15" customHeight="1" x14ac:dyDescent="0.2">
      <c r="A92" s="29">
        <v>420</v>
      </c>
      <c r="B92" s="20" t="s">
        <v>70</v>
      </c>
      <c r="C92" s="20"/>
      <c r="D92" s="20"/>
      <c r="E92" s="20"/>
      <c r="F92" s="20"/>
      <c r="G92" s="58">
        <f>G31+G64</f>
        <v>0</v>
      </c>
      <c r="H92" s="20"/>
    </row>
    <row r="93" spans="1:8" ht="15" customHeight="1" x14ac:dyDescent="0.2">
      <c r="A93" s="229">
        <v>479</v>
      </c>
      <c r="B93" s="314" t="s">
        <v>71</v>
      </c>
      <c r="C93" s="314"/>
      <c r="D93" s="314"/>
      <c r="E93" s="314"/>
      <c r="F93" s="314"/>
      <c r="G93" s="215">
        <f>SUM(G88:G92)</f>
        <v>0</v>
      </c>
      <c r="H93" s="20"/>
    </row>
    <row r="94" spans="1:8" ht="15" customHeight="1" x14ac:dyDescent="0.2">
      <c r="A94" s="20"/>
      <c r="B94" s="20"/>
      <c r="C94" s="20"/>
      <c r="D94" s="20"/>
      <c r="E94" s="20"/>
      <c r="F94" s="20"/>
      <c r="G94" s="29"/>
      <c r="H94" s="20"/>
    </row>
    <row r="95" spans="1:8" ht="15" customHeight="1" x14ac:dyDescent="0.2">
      <c r="A95" s="20"/>
      <c r="B95" s="20"/>
      <c r="C95" s="20"/>
      <c r="D95" s="20"/>
      <c r="E95" s="20"/>
      <c r="F95" s="20"/>
      <c r="G95" s="29"/>
      <c r="H95" s="20"/>
    </row>
    <row r="96" spans="1:8" ht="15" customHeight="1" x14ac:dyDescent="0.2">
      <c r="A96" s="20"/>
      <c r="B96" s="20"/>
      <c r="C96" s="20"/>
      <c r="D96" s="20"/>
      <c r="E96" s="20"/>
      <c r="F96" s="20"/>
      <c r="G96" s="29"/>
      <c r="H96" s="20"/>
    </row>
    <row r="97" spans="1:8" ht="15" customHeight="1" x14ac:dyDescent="0.2">
      <c r="A97" s="20"/>
      <c r="B97" s="20"/>
      <c r="C97" s="20"/>
      <c r="D97" s="20"/>
      <c r="E97" s="20"/>
      <c r="F97" s="20"/>
      <c r="G97" s="29"/>
      <c r="H97" s="20"/>
    </row>
    <row r="98" spans="1:8" ht="15" customHeight="1" x14ac:dyDescent="0.2">
      <c r="A98" s="20"/>
      <c r="B98" s="20"/>
      <c r="C98" s="20"/>
      <c r="D98" s="20"/>
      <c r="E98" s="20"/>
      <c r="F98" s="20"/>
      <c r="G98" s="29"/>
      <c r="H98" s="20"/>
    </row>
    <row r="99" spans="1:8" ht="15" customHeight="1" x14ac:dyDescent="0.2">
      <c r="A99" s="20"/>
      <c r="B99" s="20"/>
      <c r="C99" s="20"/>
      <c r="D99" s="20"/>
      <c r="E99" s="20"/>
      <c r="F99" s="20"/>
      <c r="G99" s="29"/>
      <c r="H99" s="20"/>
    </row>
    <row r="100" spans="1:8" ht="15" customHeight="1" x14ac:dyDescent="0.2">
      <c r="A100" s="20"/>
      <c r="B100" s="20"/>
      <c r="C100" s="20"/>
      <c r="D100" s="20"/>
      <c r="E100" s="20"/>
      <c r="F100" s="20"/>
      <c r="G100" s="29"/>
      <c r="H100" s="20"/>
    </row>
    <row r="101" spans="1:8" ht="15" customHeight="1" x14ac:dyDescent="0.2">
      <c r="A101" s="20"/>
      <c r="B101" s="20"/>
      <c r="C101" s="20"/>
      <c r="D101" s="20"/>
      <c r="E101" s="20"/>
      <c r="F101" s="20"/>
      <c r="G101" s="29"/>
      <c r="H101" s="20"/>
    </row>
    <row r="102" spans="1:8" ht="15" customHeight="1" x14ac:dyDescent="0.2">
      <c r="A102" s="20"/>
      <c r="B102" s="20"/>
      <c r="C102" s="20"/>
      <c r="D102" s="20"/>
      <c r="E102" s="20"/>
      <c r="F102" s="20"/>
      <c r="G102" s="29"/>
      <c r="H102" s="20"/>
    </row>
    <row r="103" spans="1:8" ht="15" customHeight="1" x14ac:dyDescent="0.2">
      <c r="A103" s="260" t="s">
        <v>148</v>
      </c>
      <c r="B103" s="260"/>
      <c r="C103" s="260"/>
      <c r="D103" s="260"/>
      <c r="E103" s="261" t="s">
        <v>149</v>
      </c>
      <c r="F103" s="260"/>
      <c r="G103" s="262"/>
      <c r="H103" s="263" t="str">
        <f>Saisie!F1</f>
        <v>Version 2024-1.1</v>
      </c>
    </row>
    <row r="104" spans="1:8" ht="15" customHeight="1" x14ac:dyDescent="0.2">
      <c r="A104" s="260"/>
      <c r="B104" s="260"/>
      <c r="C104" s="260"/>
      <c r="D104" s="260"/>
      <c r="E104" s="261"/>
      <c r="F104" s="260"/>
      <c r="G104" s="262"/>
      <c r="H104" s="263"/>
    </row>
    <row r="105" spans="1:8" ht="15" customHeight="1" x14ac:dyDescent="0.2">
      <c r="A105" s="260"/>
      <c r="B105" s="260"/>
      <c r="C105" s="260"/>
      <c r="D105" s="260"/>
      <c r="E105" s="261"/>
      <c r="F105" s="260"/>
      <c r="G105" s="262"/>
      <c r="H105" s="263"/>
    </row>
    <row r="106" spans="1:8" ht="84.75" customHeight="1" x14ac:dyDescent="0.2">
      <c r="A106" s="20"/>
      <c r="B106" s="20"/>
      <c r="C106" s="20"/>
      <c r="D106" s="20"/>
      <c r="E106" s="20"/>
      <c r="F106" s="310" t="s">
        <v>151</v>
      </c>
      <c r="G106" s="310"/>
      <c r="H106" s="310"/>
    </row>
    <row r="107" spans="1:8" ht="16.5" x14ac:dyDescent="0.2">
      <c r="A107" s="233" t="s">
        <v>118</v>
      </c>
      <c r="G107" s="29"/>
      <c r="H107" s="20"/>
    </row>
    <row r="108" spans="1:8" ht="30" x14ac:dyDescent="0.2">
      <c r="A108" s="234" t="s">
        <v>22</v>
      </c>
      <c r="B108" s="234" t="s">
        <v>60</v>
      </c>
      <c r="C108" s="234" t="s">
        <v>61</v>
      </c>
      <c r="D108" s="234" t="s">
        <v>62</v>
      </c>
      <c r="E108" s="234" t="s">
        <v>64</v>
      </c>
      <c r="F108" s="234" t="s">
        <v>65</v>
      </c>
      <c r="G108" s="234" t="s">
        <v>12</v>
      </c>
      <c r="H108" s="20"/>
    </row>
    <row r="109" spans="1:8" ht="15" customHeight="1" x14ac:dyDescent="0.25">
      <c r="A109" s="232">
        <f>'Tableau de calcul'!A120</f>
        <v>2024</v>
      </c>
      <c r="B109" s="235"/>
      <c r="C109" s="236"/>
      <c r="D109" s="235"/>
      <c r="E109" s="237">
        <f>'Tableau de calcul'!F120</f>
        <v>0</v>
      </c>
      <c r="F109" s="237"/>
      <c r="G109" s="238"/>
      <c r="H109" s="20"/>
    </row>
    <row r="110" spans="1:8" ht="15" customHeight="1" x14ac:dyDescent="0.25">
      <c r="A110" s="232">
        <f>'Tableau de calcul'!A121</f>
        <v>2023</v>
      </c>
      <c r="B110" s="238">
        <f>'Tableau de calcul'!B121</f>
        <v>0</v>
      </c>
      <c r="C110" s="236">
        <f>'Tableau de calcul'!C121</f>
        <v>0.05</v>
      </c>
      <c r="D110" s="238">
        <f>'Tableau de calcul'!D121</f>
        <v>0</v>
      </c>
      <c r="E110" s="237">
        <f>'Tableau de calcul'!F121</f>
        <v>0</v>
      </c>
      <c r="F110" s="237">
        <f>'Tableau de calcul'!H121</f>
        <v>0</v>
      </c>
      <c r="G110" s="239">
        <f>'Tableau de calcul'!I121</f>
        <v>0</v>
      </c>
      <c r="H110" s="20"/>
    </row>
    <row r="111" spans="1:8" ht="15" customHeight="1" x14ac:dyDescent="0.25">
      <c r="A111" s="232">
        <f>'Tableau de calcul'!A122</f>
        <v>2022</v>
      </c>
      <c r="B111" s="238">
        <f>'Tableau de calcul'!B122</f>
        <v>0</v>
      </c>
      <c r="C111" s="236">
        <f>'Tableau de calcul'!C122</f>
        <v>0.1</v>
      </c>
      <c r="D111" s="238">
        <f>'Tableau de calcul'!D122</f>
        <v>0</v>
      </c>
      <c r="E111" s="237">
        <f>'Tableau de calcul'!F122</f>
        <v>0</v>
      </c>
      <c r="F111" s="237">
        <f>'Tableau de calcul'!H122</f>
        <v>0</v>
      </c>
      <c r="G111" s="239">
        <f>'Tableau de calcul'!I122</f>
        <v>0</v>
      </c>
      <c r="H111" s="20"/>
    </row>
    <row r="112" spans="1:8" ht="15" customHeight="1" x14ac:dyDescent="0.25">
      <c r="A112" s="232">
        <f>'Tableau de calcul'!A123</f>
        <v>2021</v>
      </c>
      <c r="B112" s="238">
        <f>'Tableau de calcul'!B123</f>
        <v>0</v>
      </c>
      <c r="C112" s="236">
        <f>'Tableau de calcul'!C123</f>
        <v>0.15000000000000002</v>
      </c>
      <c r="D112" s="238">
        <f>'Tableau de calcul'!D123</f>
        <v>0</v>
      </c>
      <c r="E112" s="237">
        <f>'Tableau de calcul'!F123</f>
        <v>0</v>
      </c>
      <c r="F112" s="237">
        <f>'Tableau de calcul'!H123</f>
        <v>0</v>
      </c>
      <c r="G112" s="239">
        <f>'Tableau de calcul'!I123</f>
        <v>0</v>
      </c>
      <c r="H112" s="20"/>
    </row>
    <row r="113" spans="1:9" ht="15" customHeight="1" x14ac:dyDescent="0.25">
      <c r="A113" s="232">
        <f>'Tableau de calcul'!A124</f>
        <v>2020</v>
      </c>
      <c r="B113" s="238">
        <f>'Tableau de calcul'!B124</f>
        <v>0</v>
      </c>
      <c r="C113" s="236">
        <f>'Tableau de calcul'!C124</f>
        <v>0.2</v>
      </c>
      <c r="D113" s="238">
        <f>'Tableau de calcul'!D124</f>
        <v>0</v>
      </c>
      <c r="E113" s="237">
        <f>'Tableau de calcul'!F124</f>
        <v>0</v>
      </c>
      <c r="F113" s="237">
        <f>'Tableau de calcul'!H124</f>
        <v>0</v>
      </c>
      <c r="G113" s="239">
        <f>'Tableau de calcul'!I124</f>
        <v>0</v>
      </c>
      <c r="H113" s="20"/>
    </row>
    <row r="114" spans="1:9" ht="15" customHeight="1" x14ac:dyDescent="0.25">
      <c r="A114" s="232">
        <f>'Tableau de calcul'!A125</f>
        <v>2019</v>
      </c>
      <c r="B114" s="238">
        <f>'Tableau de calcul'!B125</f>
        <v>0</v>
      </c>
      <c r="C114" s="236">
        <f>'Tableau de calcul'!C125</f>
        <v>0.25</v>
      </c>
      <c r="D114" s="238">
        <f>'Tableau de calcul'!D125</f>
        <v>0</v>
      </c>
      <c r="E114" s="237">
        <f>'Tableau de calcul'!F125</f>
        <v>0</v>
      </c>
      <c r="F114" s="237">
        <f>'Tableau de calcul'!H125</f>
        <v>0</v>
      </c>
      <c r="G114" s="239">
        <f>'Tableau de calcul'!I125</f>
        <v>0</v>
      </c>
      <c r="H114" s="20"/>
      <c r="I114" s="19"/>
    </row>
    <row r="115" spans="1:9" ht="15" customHeight="1" x14ac:dyDescent="0.25">
      <c r="A115" s="232">
        <f>'Tableau de calcul'!A126</f>
        <v>2018</v>
      </c>
      <c r="B115" s="238">
        <f>'Tableau de calcul'!B126</f>
        <v>0</v>
      </c>
      <c r="C115" s="236">
        <f>'Tableau de calcul'!C126</f>
        <v>0.3</v>
      </c>
      <c r="D115" s="238">
        <f>'Tableau de calcul'!D126</f>
        <v>0</v>
      </c>
      <c r="E115" s="237">
        <f>'Tableau de calcul'!F126</f>
        <v>0</v>
      </c>
      <c r="F115" s="237">
        <f>'Tableau de calcul'!H126</f>
        <v>0</v>
      </c>
      <c r="G115" s="239">
        <f>'Tableau de calcul'!I126</f>
        <v>0</v>
      </c>
      <c r="H115" s="20"/>
    </row>
    <row r="116" spans="1:9" ht="15" x14ac:dyDescent="0.25">
      <c r="A116" s="232">
        <f>'Tableau de calcul'!A127</f>
        <v>2017</v>
      </c>
      <c r="B116" s="238">
        <f>'Tableau de calcul'!B127</f>
        <v>0</v>
      </c>
      <c r="C116" s="236">
        <f>'Tableau de calcul'!C127</f>
        <v>0.35</v>
      </c>
      <c r="D116" s="238">
        <f>'Tableau de calcul'!D127</f>
        <v>0</v>
      </c>
      <c r="E116" s="237">
        <f>'Tableau de calcul'!F127</f>
        <v>0</v>
      </c>
      <c r="F116" s="237">
        <f>'Tableau de calcul'!H127</f>
        <v>0</v>
      </c>
      <c r="G116" s="239">
        <f>'Tableau de calcul'!I127</f>
        <v>0</v>
      </c>
      <c r="H116" s="20"/>
    </row>
    <row r="117" spans="1:9" ht="15" x14ac:dyDescent="0.25">
      <c r="A117" s="232">
        <f>'Tableau de calcul'!A128</f>
        <v>2016</v>
      </c>
      <c r="B117" s="238">
        <f>'Tableau de calcul'!B128</f>
        <v>0</v>
      </c>
      <c r="C117" s="236">
        <f>'Tableau de calcul'!C128</f>
        <v>0.39999999999999997</v>
      </c>
      <c r="D117" s="238">
        <f>'Tableau de calcul'!D128</f>
        <v>0</v>
      </c>
      <c r="E117" s="237">
        <f>'Tableau de calcul'!F128</f>
        <v>0</v>
      </c>
      <c r="F117" s="237">
        <f>'Tableau de calcul'!H128</f>
        <v>0</v>
      </c>
      <c r="G117" s="239">
        <f>'Tableau de calcul'!I128</f>
        <v>0</v>
      </c>
      <c r="H117" s="20"/>
    </row>
    <row r="118" spans="1:9" ht="15" x14ac:dyDescent="0.25">
      <c r="A118" s="232">
        <f>'Tableau de calcul'!A129</f>
        <v>2015</v>
      </c>
      <c r="B118" s="238">
        <f>'Tableau de calcul'!B129</f>
        <v>0</v>
      </c>
      <c r="C118" s="236">
        <f>'Tableau de calcul'!C129</f>
        <v>0.44999999999999996</v>
      </c>
      <c r="D118" s="238">
        <f>'Tableau de calcul'!D129</f>
        <v>0</v>
      </c>
      <c r="E118" s="237">
        <f>'Tableau de calcul'!F129</f>
        <v>0</v>
      </c>
      <c r="F118" s="237">
        <f>'Tableau de calcul'!H129</f>
        <v>0</v>
      </c>
      <c r="G118" s="239">
        <f>'Tableau de calcul'!I129</f>
        <v>0</v>
      </c>
      <c r="H118" s="20"/>
    </row>
    <row r="119" spans="1:9" ht="15" x14ac:dyDescent="0.25">
      <c r="A119" s="232">
        <f>'Tableau de calcul'!A130</f>
        <v>2014</v>
      </c>
      <c r="B119" s="238">
        <f>'Tableau de calcul'!B130</f>
        <v>0</v>
      </c>
      <c r="C119" s="236">
        <f>'Tableau de calcul'!C130</f>
        <v>0.49999999999999994</v>
      </c>
      <c r="D119" s="238">
        <f>'Tableau de calcul'!D130</f>
        <v>0</v>
      </c>
      <c r="E119" s="237">
        <f>'Tableau de calcul'!F130</f>
        <v>0</v>
      </c>
      <c r="F119" s="237">
        <f>'Tableau de calcul'!H130</f>
        <v>0</v>
      </c>
      <c r="G119" s="239">
        <f>'Tableau de calcul'!I130</f>
        <v>0</v>
      </c>
      <c r="H119" s="20"/>
    </row>
    <row r="120" spans="1:9" ht="15" x14ac:dyDescent="0.25">
      <c r="A120" s="232">
        <f>'Tableau de calcul'!A131</f>
        <v>2013</v>
      </c>
      <c r="B120" s="238">
        <f>'Tableau de calcul'!B131</f>
        <v>0</v>
      </c>
      <c r="C120" s="236">
        <f>'Tableau de calcul'!C131</f>
        <v>0.54999999999999993</v>
      </c>
      <c r="D120" s="238">
        <f>'Tableau de calcul'!D131</f>
        <v>0</v>
      </c>
      <c r="E120" s="237">
        <f>'Tableau de calcul'!F131</f>
        <v>0</v>
      </c>
      <c r="F120" s="237">
        <f>'Tableau de calcul'!H131</f>
        <v>0</v>
      </c>
      <c r="G120" s="239">
        <f>'Tableau de calcul'!I131</f>
        <v>0</v>
      </c>
      <c r="H120" s="20"/>
    </row>
    <row r="121" spans="1:9" ht="15" x14ac:dyDescent="0.25">
      <c r="A121" s="232">
        <f>'Tableau de calcul'!A132</f>
        <v>2012</v>
      </c>
      <c r="B121" s="238">
        <f>'Tableau de calcul'!B132</f>
        <v>0</v>
      </c>
      <c r="C121" s="236">
        <f>'Tableau de calcul'!C132</f>
        <v>0.6</v>
      </c>
      <c r="D121" s="238">
        <f>'Tableau de calcul'!D132</f>
        <v>0</v>
      </c>
      <c r="E121" s="237">
        <f>'Tableau de calcul'!F132</f>
        <v>0</v>
      </c>
      <c r="F121" s="237">
        <f>'Tableau de calcul'!H132</f>
        <v>0</v>
      </c>
      <c r="G121" s="239">
        <f>'Tableau de calcul'!I132</f>
        <v>0</v>
      </c>
      <c r="H121" s="20"/>
    </row>
    <row r="122" spans="1:9" ht="15" x14ac:dyDescent="0.25">
      <c r="A122" s="232">
        <f>'Tableau de calcul'!A133</f>
        <v>2011</v>
      </c>
      <c r="B122" s="238">
        <f>'Tableau de calcul'!B133</f>
        <v>0</v>
      </c>
      <c r="C122" s="236">
        <f>'Tableau de calcul'!C133</f>
        <v>0.65</v>
      </c>
      <c r="D122" s="238">
        <f>'Tableau de calcul'!D133</f>
        <v>0</v>
      </c>
      <c r="E122" s="237">
        <f>'Tableau de calcul'!F133</f>
        <v>0</v>
      </c>
      <c r="F122" s="237">
        <f>'Tableau de calcul'!H133</f>
        <v>0</v>
      </c>
      <c r="G122" s="239">
        <f>'Tableau de calcul'!I133</f>
        <v>0</v>
      </c>
      <c r="H122" s="20"/>
    </row>
    <row r="123" spans="1:9" ht="15" x14ac:dyDescent="0.25">
      <c r="A123" s="232">
        <f>'Tableau de calcul'!A134</f>
        <v>2010</v>
      </c>
      <c r="B123" s="238">
        <f>'Tableau de calcul'!B134</f>
        <v>0</v>
      </c>
      <c r="C123" s="236">
        <f>'Tableau de calcul'!C134</f>
        <v>0.70000000000000007</v>
      </c>
      <c r="D123" s="238">
        <f>'Tableau de calcul'!D134</f>
        <v>0</v>
      </c>
      <c r="E123" s="237">
        <f>'Tableau de calcul'!F134</f>
        <v>0</v>
      </c>
      <c r="F123" s="237">
        <f>'Tableau de calcul'!H134</f>
        <v>0</v>
      </c>
      <c r="G123" s="239">
        <f>'Tableau de calcul'!I134</f>
        <v>0</v>
      </c>
      <c r="H123" s="20"/>
    </row>
    <row r="124" spans="1:9" ht="15" x14ac:dyDescent="0.25">
      <c r="A124" s="232">
        <f>'Tableau de calcul'!A135</f>
        <v>2009</v>
      </c>
      <c r="B124" s="238">
        <f>'Tableau de calcul'!B135</f>
        <v>0</v>
      </c>
      <c r="C124" s="236">
        <f>'Tableau de calcul'!C135</f>
        <v>0.75000000000000011</v>
      </c>
      <c r="D124" s="238">
        <f>'Tableau de calcul'!D135</f>
        <v>0</v>
      </c>
      <c r="E124" s="237">
        <f>'Tableau de calcul'!F135</f>
        <v>0</v>
      </c>
      <c r="F124" s="237">
        <f>'Tableau de calcul'!H135</f>
        <v>0</v>
      </c>
      <c r="G124" s="239">
        <f>'Tableau de calcul'!I135</f>
        <v>0</v>
      </c>
      <c r="H124" s="20"/>
    </row>
    <row r="125" spans="1:9" ht="15" x14ac:dyDescent="0.25">
      <c r="A125" s="232">
        <f>'Tableau de calcul'!A136</f>
        <v>2008</v>
      </c>
      <c r="B125" s="238">
        <f>'Tableau de calcul'!B136</f>
        <v>0</v>
      </c>
      <c r="C125" s="236">
        <f>'Tableau de calcul'!C136</f>
        <v>0.80000000000000016</v>
      </c>
      <c r="D125" s="238">
        <f>'Tableau de calcul'!D136</f>
        <v>0</v>
      </c>
      <c r="E125" s="237">
        <f>'Tableau de calcul'!F136</f>
        <v>0</v>
      </c>
      <c r="F125" s="237">
        <f>'Tableau de calcul'!H136</f>
        <v>0</v>
      </c>
      <c r="G125" s="239">
        <f>'Tableau de calcul'!I136</f>
        <v>0</v>
      </c>
      <c r="H125" s="20"/>
      <c r="I125" s="19"/>
    </row>
    <row r="126" spans="1:9" ht="15" x14ac:dyDescent="0.25">
      <c r="A126" s="232">
        <f>'Tableau de calcul'!A137</f>
        <v>2007</v>
      </c>
      <c r="B126" s="238">
        <f>'Tableau de calcul'!B137</f>
        <v>0</v>
      </c>
      <c r="C126" s="236">
        <f>'Tableau de calcul'!C137</f>
        <v>0.8500000000000002</v>
      </c>
      <c r="D126" s="238">
        <f>'Tableau de calcul'!D137</f>
        <v>0</v>
      </c>
      <c r="E126" s="237">
        <f>'Tableau de calcul'!F137</f>
        <v>0</v>
      </c>
      <c r="F126" s="237">
        <f>'Tableau de calcul'!H137</f>
        <v>0</v>
      </c>
      <c r="G126" s="239">
        <f>'Tableau de calcul'!I137</f>
        <v>0</v>
      </c>
      <c r="H126" s="20"/>
    </row>
    <row r="127" spans="1:9" ht="15" x14ac:dyDescent="0.25">
      <c r="A127" s="232">
        <f>'Tableau de calcul'!A138</f>
        <v>2006</v>
      </c>
      <c r="B127" s="238">
        <f>'Tableau de calcul'!B138</f>
        <v>0</v>
      </c>
      <c r="C127" s="236">
        <f>'Tableau de calcul'!C138</f>
        <v>0.90000000000000024</v>
      </c>
      <c r="D127" s="238">
        <f>'Tableau de calcul'!D138</f>
        <v>0</v>
      </c>
      <c r="E127" s="237">
        <f>'Tableau de calcul'!F138</f>
        <v>0</v>
      </c>
      <c r="F127" s="237">
        <f>'Tableau de calcul'!H138</f>
        <v>0</v>
      </c>
      <c r="G127" s="239">
        <f>'Tableau de calcul'!I138</f>
        <v>0</v>
      </c>
      <c r="H127" s="20"/>
    </row>
    <row r="128" spans="1:9" ht="15" x14ac:dyDescent="0.25">
      <c r="A128" s="240">
        <f>'Tableau de calcul'!A139</f>
        <v>2005</v>
      </c>
      <c r="B128" s="241">
        <f>'Tableau de calcul'!B139</f>
        <v>0</v>
      </c>
      <c r="C128" s="242">
        <f>'Tableau de calcul'!C139</f>
        <v>0.95000000000000029</v>
      </c>
      <c r="D128" s="241">
        <f>'Tableau de calcul'!D139</f>
        <v>0</v>
      </c>
      <c r="E128" s="243">
        <f>'Tableau de calcul'!F139</f>
        <v>0</v>
      </c>
      <c r="F128" s="243">
        <f>'Tableau de calcul'!H139</f>
        <v>0</v>
      </c>
      <c r="G128" s="244">
        <f>'Tableau de calcul'!I139</f>
        <v>0</v>
      </c>
      <c r="H128" s="20"/>
    </row>
    <row r="129" spans="1:8" ht="15" x14ac:dyDescent="0.25">
      <c r="A129" s="59" t="s">
        <v>144</v>
      </c>
      <c r="B129" s="18"/>
      <c r="C129" s="18"/>
      <c r="D129" s="18"/>
      <c r="E129" s="237"/>
      <c r="F129" s="18"/>
      <c r="G129" s="60">
        <f>ROUND(SUM(G110:G128)*20,0)/20</f>
        <v>0</v>
      </c>
      <c r="H129" s="20"/>
    </row>
    <row r="130" spans="1:8" ht="15" x14ac:dyDescent="0.25">
      <c r="A130" s="20"/>
      <c r="B130" s="245"/>
      <c r="C130" s="20"/>
      <c r="D130" s="20"/>
      <c r="E130" s="20"/>
      <c r="F130" s="20"/>
      <c r="G130" s="29"/>
      <c r="H130" s="20"/>
    </row>
    <row r="131" spans="1:8" ht="15" x14ac:dyDescent="0.25">
      <c r="A131" s="18" t="s">
        <v>72</v>
      </c>
      <c r="B131" s="20"/>
      <c r="C131" s="20"/>
      <c r="D131" s="20"/>
      <c r="E131" s="20"/>
      <c r="F131" s="20"/>
      <c r="G131" s="29"/>
      <c r="H131" s="20"/>
    </row>
    <row r="132" spans="1:8" ht="30" x14ac:dyDescent="0.2">
      <c r="A132" s="234" t="s">
        <v>22</v>
      </c>
      <c r="B132" s="234" t="s">
        <v>60</v>
      </c>
      <c r="C132" s="234" t="s">
        <v>61</v>
      </c>
      <c r="D132" s="234" t="s">
        <v>62</v>
      </c>
      <c r="E132" s="234" t="s">
        <v>64</v>
      </c>
      <c r="F132" s="234" t="s">
        <v>65</v>
      </c>
      <c r="G132" s="234" t="s">
        <v>12</v>
      </c>
      <c r="H132" s="20"/>
    </row>
    <row r="133" spans="1:8" ht="15" x14ac:dyDescent="0.25">
      <c r="A133" s="232">
        <f>A109</f>
        <v>2024</v>
      </c>
      <c r="B133" s="246"/>
      <c r="C133" s="246"/>
      <c r="D133" s="246"/>
      <c r="E133" s="247">
        <f>E109</f>
        <v>0</v>
      </c>
      <c r="F133" s="246"/>
      <c r="G133" s="248"/>
      <c r="H133" s="20"/>
    </row>
    <row r="134" spans="1:8" ht="15" x14ac:dyDescent="0.25">
      <c r="A134" s="232">
        <f>A110</f>
        <v>2023</v>
      </c>
      <c r="B134" s="235">
        <f>+'Tableau de calcul'!B146</f>
        <v>0</v>
      </c>
      <c r="C134" s="236">
        <f>C133+0.2</f>
        <v>0.2</v>
      </c>
      <c r="D134" s="249">
        <f t="shared" ref="D134:D137" si="0">B134*(100%-C134)</f>
        <v>0</v>
      </c>
      <c r="E134" s="247">
        <f>E110</f>
        <v>0</v>
      </c>
      <c r="F134" s="237">
        <f>F110</f>
        <v>0</v>
      </c>
      <c r="G134" s="30">
        <f>'Tableau de calcul'!I146</f>
        <v>0</v>
      </c>
      <c r="H134" s="20"/>
    </row>
    <row r="135" spans="1:8" ht="15" x14ac:dyDescent="0.25">
      <c r="A135" s="232">
        <f>A134-1</f>
        <v>2022</v>
      </c>
      <c r="B135" s="235">
        <f>+'Tableau de calcul'!B147</f>
        <v>0</v>
      </c>
      <c r="C135" s="236">
        <f>C134+0.2</f>
        <v>0.4</v>
      </c>
      <c r="D135" s="249">
        <f t="shared" si="0"/>
        <v>0</v>
      </c>
      <c r="E135" s="247">
        <f>E111</f>
        <v>0</v>
      </c>
      <c r="F135" s="237">
        <f>F111</f>
        <v>0</v>
      </c>
      <c r="G135" s="30">
        <f>'Tableau de calcul'!I147</f>
        <v>0</v>
      </c>
      <c r="H135" s="20"/>
    </row>
    <row r="136" spans="1:8" ht="15" x14ac:dyDescent="0.25">
      <c r="A136" s="232">
        <f>A135-1</f>
        <v>2021</v>
      </c>
      <c r="B136" s="235">
        <f>+'Tableau de calcul'!B148</f>
        <v>0</v>
      </c>
      <c r="C136" s="236">
        <f>C135+0.2</f>
        <v>0.60000000000000009</v>
      </c>
      <c r="D136" s="249">
        <f t="shared" si="0"/>
        <v>0</v>
      </c>
      <c r="E136" s="247">
        <f>E112</f>
        <v>0</v>
      </c>
      <c r="F136" s="237">
        <f>F112</f>
        <v>0</v>
      </c>
      <c r="G136" s="30">
        <f>'Tableau de calcul'!I148</f>
        <v>0</v>
      </c>
      <c r="H136" s="20"/>
    </row>
    <row r="137" spans="1:8" ht="15" x14ac:dyDescent="0.25">
      <c r="A137" s="250">
        <f t="shared" ref="A137" si="1">A136-1</f>
        <v>2020</v>
      </c>
      <c r="B137" s="251">
        <f>+'Tableau de calcul'!B149</f>
        <v>0</v>
      </c>
      <c r="C137" s="252">
        <f>C136+0.2</f>
        <v>0.8</v>
      </c>
      <c r="D137" s="253">
        <f t="shared" si="0"/>
        <v>0</v>
      </c>
      <c r="E137" s="254">
        <f>E113</f>
        <v>0</v>
      </c>
      <c r="F137" s="243">
        <f>F113</f>
        <v>0</v>
      </c>
      <c r="G137" s="255">
        <f>'Tableau de calcul'!I149</f>
        <v>0</v>
      </c>
      <c r="H137" s="20"/>
    </row>
    <row r="138" spans="1:8" ht="15" x14ac:dyDescent="0.25">
      <c r="A138" s="59" t="s">
        <v>86</v>
      </c>
      <c r="B138" s="59"/>
      <c r="C138" s="18"/>
      <c r="D138" s="18"/>
      <c r="E138" s="18"/>
      <c r="F138" s="18"/>
      <c r="G138" s="60">
        <f>ROUND(SUM(G134:G137)*20,0)/20</f>
        <v>0</v>
      </c>
      <c r="H138" s="20"/>
    </row>
    <row r="139" spans="1:8" x14ac:dyDescent="0.2">
      <c r="A139" s="20"/>
      <c r="B139" s="20"/>
      <c r="C139" s="20"/>
      <c r="D139" s="20"/>
      <c r="E139" s="20"/>
      <c r="F139" s="20"/>
      <c r="G139" s="29"/>
      <c r="H139" s="20"/>
    </row>
    <row r="140" spans="1:8" ht="35.25" customHeight="1" x14ac:dyDescent="0.3">
      <c r="A140" s="312" t="s">
        <v>145</v>
      </c>
      <c r="B140" s="312"/>
      <c r="C140" s="312"/>
      <c r="D140" s="312"/>
      <c r="E140" s="312"/>
      <c r="F140" s="312"/>
      <c r="G140" s="312"/>
      <c r="H140" s="61"/>
    </row>
    <row r="141" spans="1:8" x14ac:dyDescent="0.2">
      <c r="A141" s="20"/>
      <c r="B141" s="20"/>
      <c r="C141" s="20"/>
      <c r="D141" s="20"/>
      <c r="E141" s="20"/>
      <c r="F141" s="20"/>
      <c r="G141" s="29"/>
      <c r="H141" s="20"/>
    </row>
    <row r="142" spans="1:8" x14ac:dyDescent="0.2">
      <c r="A142" s="20"/>
      <c r="B142" s="20"/>
      <c r="C142" s="20"/>
      <c r="D142" s="20"/>
      <c r="E142" s="20"/>
      <c r="F142" s="20"/>
      <c r="G142" s="29"/>
      <c r="H142" s="20"/>
    </row>
    <row r="143" spans="1:8" x14ac:dyDescent="0.2">
      <c r="A143" s="20"/>
      <c r="B143" s="20"/>
      <c r="C143" s="20"/>
      <c r="D143" s="20"/>
      <c r="E143" s="20"/>
      <c r="F143" s="20"/>
      <c r="G143" s="29"/>
      <c r="H143" s="20"/>
    </row>
    <row r="144" spans="1:8" x14ac:dyDescent="0.2">
      <c r="A144" s="20"/>
      <c r="B144" s="20"/>
      <c r="C144" s="20"/>
      <c r="D144" s="20"/>
      <c r="E144" s="20"/>
      <c r="F144" s="20"/>
      <c r="G144" s="29"/>
      <c r="H144" s="20"/>
    </row>
    <row r="145" spans="1:8" x14ac:dyDescent="0.2">
      <c r="A145" s="20"/>
      <c r="B145" s="20"/>
      <c r="C145" s="20"/>
      <c r="D145" s="20"/>
      <c r="E145" s="20"/>
      <c r="F145" s="20"/>
      <c r="G145" s="29"/>
      <c r="H145" s="20"/>
    </row>
    <row r="146" spans="1:8" x14ac:dyDescent="0.2">
      <c r="A146" s="20"/>
      <c r="B146" s="20"/>
      <c r="C146" s="20"/>
      <c r="D146" s="20"/>
      <c r="E146" s="20"/>
      <c r="F146" s="20"/>
      <c r="G146" s="29"/>
      <c r="H146" s="20"/>
    </row>
    <row r="147" spans="1:8" x14ac:dyDescent="0.2">
      <c r="A147" s="20"/>
      <c r="B147" s="20"/>
      <c r="C147" s="20"/>
      <c r="D147" s="20"/>
      <c r="E147" s="20"/>
      <c r="F147" s="20"/>
      <c r="G147" s="29"/>
      <c r="H147" s="20"/>
    </row>
    <row r="148" spans="1:8" x14ac:dyDescent="0.2">
      <c r="A148" s="20"/>
      <c r="B148" s="20"/>
      <c r="C148" s="20"/>
      <c r="D148" s="20"/>
      <c r="E148" s="20"/>
      <c r="F148" s="20"/>
      <c r="G148" s="29"/>
      <c r="H148" s="20"/>
    </row>
    <row r="149" spans="1:8" x14ac:dyDescent="0.2">
      <c r="A149" s="20"/>
      <c r="B149" s="20"/>
      <c r="C149" s="20"/>
      <c r="D149" s="20"/>
      <c r="E149" s="20"/>
      <c r="F149" s="20"/>
      <c r="G149" s="29"/>
      <c r="H149" s="20"/>
    </row>
    <row r="150" spans="1:8" x14ac:dyDescent="0.2">
      <c r="A150" s="20"/>
      <c r="B150" s="20"/>
      <c r="C150" s="20"/>
      <c r="D150" s="20"/>
      <c r="E150" s="20"/>
      <c r="F150" s="20"/>
      <c r="G150" s="29"/>
      <c r="H150" s="20"/>
    </row>
    <row r="151" spans="1:8" x14ac:dyDescent="0.2">
      <c r="A151" s="20"/>
      <c r="B151" s="20"/>
      <c r="C151" s="20"/>
      <c r="D151" s="20"/>
      <c r="E151" s="20"/>
      <c r="F151" s="20"/>
      <c r="G151" s="29"/>
      <c r="H151" s="20"/>
    </row>
    <row r="152" spans="1:8" x14ac:dyDescent="0.2">
      <c r="A152" s="20"/>
      <c r="B152" s="20"/>
      <c r="C152" s="20"/>
      <c r="D152" s="20"/>
      <c r="E152" s="20"/>
      <c r="F152" s="20"/>
      <c r="G152" s="29"/>
      <c r="H152" s="20"/>
    </row>
    <row r="153" spans="1:8" x14ac:dyDescent="0.2">
      <c r="A153" s="20"/>
      <c r="B153" s="20"/>
      <c r="C153" s="20"/>
      <c r="D153" s="20"/>
      <c r="E153" s="20"/>
      <c r="F153" s="20"/>
      <c r="G153" s="29"/>
      <c r="H153" s="20"/>
    </row>
    <row r="154" spans="1:8" x14ac:dyDescent="0.2">
      <c r="A154" s="20"/>
      <c r="B154" s="20"/>
      <c r="C154" s="20"/>
      <c r="D154" s="20"/>
      <c r="E154" s="20"/>
      <c r="F154" s="20"/>
      <c r="G154" s="29"/>
      <c r="H154" s="20"/>
    </row>
    <row r="155" spans="1:8" x14ac:dyDescent="0.2">
      <c r="A155" s="20"/>
      <c r="B155" s="20"/>
      <c r="C155" s="20"/>
      <c r="D155" s="20"/>
      <c r="E155" s="20"/>
      <c r="F155" s="20"/>
      <c r="G155" s="29"/>
      <c r="H155" s="20"/>
    </row>
    <row r="156" spans="1:8" x14ac:dyDescent="0.2">
      <c r="A156" s="20"/>
      <c r="B156" s="20"/>
      <c r="C156" s="20"/>
      <c r="D156" s="20"/>
      <c r="E156" s="20"/>
      <c r="F156" s="20"/>
      <c r="G156" s="29"/>
      <c r="H156" s="20"/>
    </row>
    <row r="157" spans="1:8" x14ac:dyDescent="0.2">
      <c r="A157" s="20"/>
      <c r="B157" s="20"/>
      <c r="C157" s="20"/>
      <c r="D157" s="20"/>
      <c r="E157" s="20"/>
      <c r="F157" s="20"/>
      <c r="G157" s="29"/>
      <c r="H157" s="20"/>
    </row>
    <row r="158" spans="1:8" ht="14.25" customHeight="1" x14ac:dyDescent="0.2">
      <c r="A158" s="20"/>
      <c r="B158" s="20"/>
      <c r="C158" s="20"/>
      <c r="D158" s="20"/>
      <c r="E158" s="20"/>
      <c r="F158" s="20"/>
      <c r="G158" s="29"/>
      <c r="H158" s="20"/>
    </row>
    <row r="159" spans="1:8" ht="14.25" customHeight="1" x14ac:dyDescent="0.2">
      <c r="A159" s="20"/>
      <c r="B159" s="20"/>
      <c r="C159" s="20"/>
      <c r="D159" s="20"/>
      <c r="E159" s="20"/>
      <c r="F159" s="20"/>
      <c r="G159" s="29"/>
      <c r="H159" s="20"/>
    </row>
    <row r="160" spans="1:8" ht="14.25" customHeight="1" x14ac:dyDescent="0.2">
      <c r="A160" s="20"/>
      <c r="B160" s="20"/>
      <c r="C160" s="20"/>
      <c r="D160" s="20"/>
      <c r="E160" s="20"/>
      <c r="F160" s="20"/>
      <c r="G160" s="29"/>
      <c r="H160" s="20"/>
    </row>
    <row r="161" spans="1:8" x14ac:dyDescent="0.2">
      <c r="A161" s="20"/>
      <c r="B161" s="20"/>
      <c r="C161" s="20"/>
      <c r="D161" s="20"/>
      <c r="E161" s="20"/>
      <c r="F161" s="20"/>
      <c r="G161" s="29"/>
      <c r="H161" s="20"/>
    </row>
    <row r="162" spans="1:8" x14ac:dyDescent="0.2">
      <c r="A162" s="20"/>
      <c r="B162" s="20"/>
      <c r="C162" s="20"/>
      <c r="D162" s="20"/>
      <c r="E162" s="20"/>
      <c r="F162" s="20"/>
      <c r="G162" s="29"/>
      <c r="H162" s="20"/>
    </row>
    <row r="163" spans="1:8" x14ac:dyDescent="0.2">
      <c r="A163" s="20"/>
      <c r="B163" s="20"/>
      <c r="C163" s="20"/>
      <c r="D163" s="20"/>
      <c r="E163" s="20"/>
      <c r="F163" s="20"/>
      <c r="G163" s="29"/>
      <c r="H163" s="20"/>
    </row>
    <row r="164" spans="1:8" x14ac:dyDescent="0.2">
      <c r="A164" s="20"/>
      <c r="B164" s="20"/>
      <c r="C164" s="20"/>
      <c r="D164" s="20"/>
      <c r="E164" s="20"/>
      <c r="F164" s="20"/>
      <c r="G164" s="29"/>
      <c r="H164" s="20"/>
    </row>
    <row r="165" spans="1:8" x14ac:dyDescent="0.2">
      <c r="A165" s="20"/>
      <c r="B165" s="20"/>
      <c r="C165" s="20"/>
      <c r="D165" s="20"/>
      <c r="E165" s="20"/>
      <c r="F165" s="20"/>
      <c r="G165" s="29"/>
      <c r="H165" s="20"/>
    </row>
    <row r="166" spans="1:8" x14ac:dyDescent="0.2">
      <c r="A166" s="20"/>
      <c r="B166" s="20"/>
      <c r="C166" s="20"/>
      <c r="D166" s="20"/>
      <c r="E166" s="20"/>
      <c r="F166" s="20"/>
      <c r="G166" s="29"/>
      <c r="H166" s="20"/>
    </row>
    <row r="167" spans="1:8" x14ac:dyDescent="0.2">
      <c r="A167" s="20"/>
      <c r="B167" s="20"/>
      <c r="C167" s="20"/>
      <c r="D167" s="20"/>
      <c r="E167" s="20"/>
      <c r="F167" s="20"/>
      <c r="G167" s="29"/>
      <c r="H167" s="20"/>
    </row>
    <row r="168" spans="1:8" x14ac:dyDescent="0.2">
      <c r="A168" s="20"/>
      <c r="B168" s="20"/>
      <c r="C168" s="20"/>
      <c r="D168" s="20"/>
      <c r="E168" s="20"/>
      <c r="F168" s="20"/>
      <c r="G168" s="29"/>
      <c r="H168" s="20"/>
    </row>
    <row r="169" spans="1:8" x14ac:dyDescent="0.2">
      <c r="A169" s="20"/>
      <c r="B169" s="20"/>
      <c r="C169" s="20"/>
      <c r="D169" s="20"/>
      <c r="E169" s="20"/>
      <c r="F169" s="20"/>
      <c r="G169" s="29"/>
      <c r="H169" s="20"/>
    </row>
    <row r="170" spans="1:8" x14ac:dyDescent="0.2">
      <c r="A170" s="20"/>
      <c r="B170" s="20"/>
      <c r="C170" s="20"/>
      <c r="D170" s="20"/>
      <c r="E170" s="20"/>
      <c r="F170" s="20"/>
      <c r="G170" s="29"/>
      <c r="H170" s="20"/>
    </row>
    <row r="171" spans="1:8" x14ac:dyDescent="0.2">
      <c r="A171" s="20"/>
      <c r="B171" s="20"/>
      <c r="C171" s="20"/>
      <c r="D171" s="20"/>
      <c r="E171" s="20"/>
      <c r="F171" s="20"/>
      <c r="G171" s="29"/>
      <c r="H171" s="20"/>
    </row>
    <row r="172" spans="1:8" x14ac:dyDescent="0.2">
      <c r="A172" s="20"/>
      <c r="B172" s="20"/>
      <c r="C172" s="20"/>
      <c r="D172" s="20"/>
      <c r="E172" s="20"/>
      <c r="F172" s="20"/>
      <c r="G172" s="29"/>
      <c r="H172" s="20"/>
    </row>
    <row r="173" spans="1:8" x14ac:dyDescent="0.2">
      <c r="A173" s="20"/>
      <c r="B173" s="20"/>
      <c r="C173" s="20"/>
      <c r="D173" s="20"/>
      <c r="E173" s="20"/>
      <c r="F173" s="20"/>
      <c r="G173" s="29"/>
      <c r="H173" s="20"/>
    </row>
    <row r="174" spans="1:8" x14ac:dyDescent="0.2">
      <c r="A174" s="20"/>
      <c r="B174" s="20"/>
      <c r="C174" s="20"/>
      <c r="D174" s="20"/>
      <c r="E174" s="20"/>
      <c r="F174" s="20"/>
      <c r="G174" s="29"/>
      <c r="H174" s="20"/>
    </row>
    <row r="175" spans="1:8" x14ac:dyDescent="0.2">
      <c r="A175" s="20"/>
      <c r="B175" s="20"/>
      <c r="C175" s="20"/>
      <c r="D175" s="20"/>
      <c r="E175" s="20"/>
      <c r="F175" s="20"/>
      <c r="G175" s="29"/>
      <c r="H175" s="20"/>
    </row>
    <row r="176" spans="1:8" x14ac:dyDescent="0.2">
      <c r="A176" s="20"/>
      <c r="B176" s="20"/>
      <c r="C176" s="20"/>
      <c r="D176" s="20"/>
      <c r="E176" s="20"/>
      <c r="F176" s="20"/>
      <c r="G176" s="29"/>
      <c r="H176" s="20"/>
    </row>
    <row r="177" spans="1:8" x14ac:dyDescent="0.2">
      <c r="A177" s="20"/>
      <c r="B177" s="20"/>
      <c r="C177" s="20"/>
      <c r="D177" s="20"/>
      <c r="E177" s="20"/>
      <c r="F177" s="20"/>
      <c r="G177" s="29"/>
      <c r="H177" s="20"/>
    </row>
    <row r="178" spans="1:8" x14ac:dyDescent="0.2">
      <c r="A178" s="20"/>
      <c r="B178" s="20"/>
      <c r="C178" s="20"/>
      <c r="D178" s="20"/>
      <c r="E178" s="20"/>
      <c r="F178" s="20"/>
      <c r="G178" s="29"/>
      <c r="H178" s="20"/>
    </row>
    <row r="179" spans="1:8" x14ac:dyDescent="0.2">
      <c r="A179" s="20"/>
      <c r="B179" s="20"/>
      <c r="C179" s="20"/>
      <c r="D179" s="20"/>
      <c r="E179" s="20"/>
      <c r="F179" s="20"/>
      <c r="G179" s="29"/>
      <c r="H179" s="20"/>
    </row>
    <row r="180" spans="1:8" x14ac:dyDescent="0.2">
      <c r="A180" s="20"/>
      <c r="B180" s="20"/>
      <c r="C180" s="20"/>
      <c r="D180" s="20"/>
      <c r="E180" s="20"/>
      <c r="F180" s="20"/>
      <c r="G180" s="29"/>
      <c r="H180" s="20"/>
    </row>
    <row r="181" spans="1:8" x14ac:dyDescent="0.2">
      <c r="A181" s="20"/>
      <c r="B181" s="20"/>
      <c r="C181" s="20"/>
      <c r="D181" s="20"/>
      <c r="E181" s="20"/>
      <c r="F181" s="20"/>
      <c r="G181" s="29"/>
      <c r="H181" s="20"/>
    </row>
    <row r="182" spans="1:8" x14ac:dyDescent="0.2">
      <c r="A182" s="20"/>
      <c r="B182" s="20"/>
      <c r="C182" s="20"/>
      <c r="D182" s="20"/>
      <c r="E182" s="20"/>
      <c r="F182" s="20"/>
      <c r="G182" s="29"/>
      <c r="H182" s="20"/>
    </row>
    <row r="183" spans="1:8" x14ac:dyDescent="0.2">
      <c r="A183" s="20"/>
      <c r="B183" s="20"/>
      <c r="C183" s="20"/>
      <c r="D183" s="20"/>
      <c r="E183" s="20"/>
      <c r="F183" s="20"/>
      <c r="G183" s="29"/>
      <c r="H183" s="20"/>
    </row>
    <row r="184" spans="1:8" x14ac:dyDescent="0.2">
      <c r="A184" s="20"/>
      <c r="B184" s="20"/>
      <c r="C184" s="20"/>
      <c r="D184" s="20"/>
      <c r="E184" s="20"/>
      <c r="F184" s="20"/>
      <c r="G184" s="29"/>
      <c r="H184" s="20"/>
    </row>
    <row r="185" spans="1:8" x14ac:dyDescent="0.2">
      <c r="A185" s="20"/>
      <c r="B185" s="20"/>
      <c r="C185" s="20"/>
      <c r="D185" s="20"/>
      <c r="E185" s="20"/>
      <c r="F185" s="20"/>
      <c r="G185" s="29"/>
      <c r="H185" s="20"/>
    </row>
    <row r="186" spans="1:8" x14ac:dyDescent="0.2">
      <c r="A186" s="20"/>
      <c r="B186" s="20"/>
      <c r="C186" s="20"/>
      <c r="D186" s="20"/>
      <c r="E186" s="20"/>
      <c r="F186" s="20"/>
      <c r="G186" s="29"/>
      <c r="H186" s="20"/>
    </row>
    <row r="187" spans="1:8" x14ac:dyDescent="0.2">
      <c r="A187" s="20"/>
      <c r="B187" s="20"/>
      <c r="C187" s="20"/>
      <c r="D187" s="20"/>
      <c r="E187" s="20"/>
      <c r="F187" s="20"/>
      <c r="G187" s="29"/>
      <c r="H187" s="20"/>
    </row>
    <row r="188" spans="1:8" x14ac:dyDescent="0.2">
      <c r="A188" s="20"/>
      <c r="B188" s="20"/>
      <c r="C188" s="20"/>
      <c r="D188" s="20"/>
      <c r="E188" s="20"/>
      <c r="F188" s="20"/>
      <c r="G188" s="29"/>
      <c r="H188" s="20"/>
    </row>
    <row r="189" spans="1:8" x14ac:dyDescent="0.2">
      <c r="A189" s="20"/>
      <c r="B189" s="20"/>
      <c r="C189" s="20"/>
      <c r="D189" s="20"/>
      <c r="E189" s="20"/>
      <c r="F189" s="20"/>
      <c r="G189" s="29"/>
      <c r="H189" s="20"/>
    </row>
    <row r="190" spans="1:8" x14ac:dyDescent="0.2">
      <c r="A190" s="20"/>
      <c r="B190" s="20"/>
      <c r="C190" s="20"/>
      <c r="D190" s="20"/>
      <c r="E190" s="20"/>
      <c r="F190" s="20"/>
      <c r="G190" s="29"/>
      <c r="H190" s="20"/>
    </row>
    <row r="191" spans="1:8" x14ac:dyDescent="0.2">
      <c r="A191" s="20"/>
      <c r="B191" s="20"/>
      <c r="C191" s="20"/>
      <c r="D191" s="20"/>
      <c r="E191" s="20"/>
      <c r="F191" s="20"/>
      <c r="G191" s="29"/>
      <c r="H191" s="20"/>
    </row>
    <row r="192" spans="1:8" x14ac:dyDescent="0.2">
      <c r="A192" s="20"/>
      <c r="B192" s="20"/>
      <c r="C192" s="20"/>
      <c r="D192" s="20"/>
      <c r="E192" s="20"/>
      <c r="F192" s="20"/>
      <c r="G192" s="29"/>
      <c r="H192" s="20"/>
    </row>
    <row r="193" spans="1:8" x14ac:dyDescent="0.2">
      <c r="A193" s="20"/>
      <c r="B193" s="20"/>
      <c r="C193" s="20"/>
      <c r="D193" s="20"/>
      <c r="E193" s="20"/>
      <c r="F193" s="20"/>
      <c r="G193" s="29"/>
      <c r="H193" s="20"/>
    </row>
    <row r="194" spans="1:8" x14ac:dyDescent="0.2">
      <c r="A194" s="20"/>
      <c r="B194" s="20"/>
      <c r="C194" s="20"/>
      <c r="D194" s="20"/>
      <c r="E194" s="20"/>
      <c r="F194" s="20"/>
      <c r="G194" s="29"/>
      <c r="H194" s="20"/>
    </row>
    <row r="195" spans="1:8" x14ac:dyDescent="0.2">
      <c r="A195" s="20"/>
      <c r="B195" s="20"/>
      <c r="C195" s="20"/>
      <c r="D195" s="20"/>
      <c r="E195" s="20"/>
      <c r="F195" s="20"/>
      <c r="G195" s="29"/>
      <c r="H195" s="20"/>
    </row>
    <row r="196" spans="1:8" x14ac:dyDescent="0.2">
      <c r="A196" s="20"/>
      <c r="B196" s="20"/>
      <c r="C196" s="20"/>
      <c r="D196" s="20"/>
      <c r="E196" s="20"/>
      <c r="F196" s="20"/>
      <c r="G196" s="29"/>
      <c r="H196" s="20"/>
    </row>
    <row r="197" spans="1:8" x14ac:dyDescent="0.2">
      <c r="A197" s="20"/>
      <c r="B197" s="20"/>
      <c r="C197" s="20"/>
      <c r="D197" s="20"/>
      <c r="E197" s="20"/>
      <c r="F197" s="20"/>
      <c r="G197" s="29"/>
      <c r="H197" s="20"/>
    </row>
    <row r="198" spans="1:8" x14ac:dyDescent="0.2">
      <c r="A198" s="20"/>
      <c r="B198" s="20"/>
      <c r="C198" s="20"/>
      <c r="D198" s="20"/>
      <c r="E198" s="20"/>
      <c r="F198" s="20"/>
      <c r="G198" s="29"/>
      <c r="H198" s="20"/>
    </row>
    <row r="199" spans="1:8" x14ac:dyDescent="0.2">
      <c r="A199" s="20"/>
      <c r="B199" s="20"/>
      <c r="C199" s="20"/>
      <c r="D199" s="20"/>
      <c r="E199" s="20"/>
      <c r="F199" s="20"/>
      <c r="G199" s="29"/>
      <c r="H199" s="20"/>
    </row>
    <row r="200" spans="1:8" x14ac:dyDescent="0.2">
      <c r="A200" s="20"/>
      <c r="B200" s="20"/>
      <c r="C200" s="20"/>
      <c r="D200" s="20"/>
      <c r="E200" s="20"/>
      <c r="F200" s="20"/>
      <c r="G200" s="29"/>
      <c r="H200" s="20"/>
    </row>
    <row r="201" spans="1:8" x14ac:dyDescent="0.2">
      <c r="A201" s="20"/>
      <c r="B201" s="20"/>
      <c r="C201" s="20"/>
      <c r="D201" s="20"/>
      <c r="E201" s="20"/>
      <c r="F201" s="20"/>
      <c r="G201" s="29"/>
      <c r="H201" s="20"/>
    </row>
    <row r="202" spans="1:8" x14ac:dyDescent="0.2">
      <c r="A202" s="20"/>
      <c r="B202" s="20"/>
      <c r="C202" s="20"/>
      <c r="D202" s="20"/>
      <c r="E202" s="20"/>
      <c r="F202" s="20"/>
      <c r="G202" s="29"/>
      <c r="H202" s="20"/>
    </row>
    <row r="203" spans="1:8" x14ac:dyDescent="0.2">
      <c r="A203" s="20"/>
      <c r="B203" s="20"/>
      <c r="C203" s="20"/>
      <c r="D203" s="20"/>
      <c r="E203" s="20"/>
      <c r="F203" s="20"/>
      <c r="G203" s="29"/>
      <c r="H203" s="20"/>
    </row>
    <row r="204" spans="1:8" x14ac:dyDescent="0.2">
      <c r="A204" s="20"/>
      <c r="B204" s="20"/>
      <c r="C204" s="20"/>
      <c r="D204" s="20"/>
      <c r="E204" s="20"/>
      <c r="F204" s="20"/>
      <c r="G204" s="29"/>
      <c r="H204" s="20"/>
    </row>
    <row r="205" spans="1:8" x14ac:dyDescent="0.2">
      <c r="A205" s="20"/>
      <c r="B205" s="20"/>
      <c r="C205" s="20"/>
      <c r="D205" s="20"/>
      <c r="E205" s="20"/>
      <c r="F205" s="20"/>
      <c r="G205" s="29"/>
      <c r="H205" s="20"/>
    </row>
    <row r="206" spans="1:8" x14ac:dyDescent="0.2">
      <c r="A206" s="20"/>
      <c r="B206" s="20"/>
      <c r="C206" s="20"/>
      <c r="D206" s="20"/>
      <c r="E206" s="20"/>
      <c r="F206" s="20"/>
      <c r="G206" s="29"/>
      <c r="H206" s="20"/>
    </row>
    <row r="207" spans="1:8" x14ac:dyDescent="0.2">
      <c r="A207" s="20"/>
      <c r="B207" s="20"/>
      <c r="C207" s="20"/>
      <c r="D207" s="20"/>
      <c r="E207" s="20"/>
      <c r="F207" s="20"/>
      <c r="G207" s="29"/>
      <c r="H207" s="20"/>
    </row>
    <row r="208" spans="1:8" x14ac:dyDescent="0.2">
      <c r="A208" s="20"/>
      <c r="B208" s="20"/>
      <c r="C208" s="20"/>
      <c r="D208" s="20"/>
      <c r="E208" s="20"/>
      <c r="F208" s="20"/>
      <c r="G208" s="29"/>
      <c r="H208" s="20"/>
    </row>
    <row r="209" spans="1:8" x14ac:dyDescent="0.2">
      <c r="A209" s="20"/>
      <c r="B209" s="20"/>
      <c r="C209" s="20"/>
      <c r="D209" s="20"/>
      <c r="E209" s="20"/>
      <c r="F209" s="20"/>
      <c r="G209" s="29"/>
      <c r="H209" s="20"/>
    </row>
    <row r="210" spans="1:8" x14ac:dyDescent="0.2">
      <c r="A210" s="20"/>
      <c r="B210" s="20"/>
      <c r="C210" s="20"/>
      <c r="D210" s="20"/>
      <c r="E210" s="20"/>
      <c r="F210" s="20"/>
      <c r="G210" s="29"/>
      <c r="H210" s="20"/>
    </row>
    <row r="211" spans="1:8" x14ac:dyDescent="0.2">
      <c r="A211" s="260" t="s">
        <v>148</v>
      </c>
      <c r="B211" s="260"/>
      <c r="C211" s="260"/>
      <c r="D211" s="260"/>
      <c r="E211" s="261" t="s">
        <v>150</v>
      </c>
      <c r="F211" s="260"/>
      <c r="G211" s="262"/>
      <c r="H211" s="263" t="str">
        <f>H103</f>
        <v>Version 2024-1.1</v>
      </c>
    </row>
  </sheetData>
  <sheetProtection algorithmName="SHA-512" hashValue="S9NeAS0QY2Wop/Q+VgPZ4pLR9WyU/U/S3r7uq4kGsgSNBnCUlCtkm0GgUL1PBFQZSmY9nnb6uWOG4pte7xu0eA==" saltValue="EP22KSVEzAeSjLcUt1ZWhw==" spinCount="100000" sheet="1" formatCells="0" formatColumns="0" formatRows="0" insertColumns="0" insertRows="0" insertHyperlinks="0" deleteColumns="0" deleteRows="0" sort="0" autoFilter="0" pivotTables="0"/>
  <mergeCells count="18">
    <mergeCell ref="A140:G140"/>
    <mergeCell ref="A40:D40"/>
    <mergeCell ref="A6:G6"/>
    <mergeCell ref="B93:F93"/>
    <mergeCell ref="A65:D65"/>
    <mergeCell ref="A52:D52"/>
    <mergeCell ref="A64:D64"/>
    <mergeCell ref="A72:D72"/>
    <mergeCell ref="A69:D69"/>
    <mergeCell ref="A78:D78"/>
    <mergeCell ref="A68:E68"/>
    <mergeCell ref="A3:H3"/>
    <mergeCell ref="A2:H2"/>
    <mergeCell ref="A27:D27"/>
    <mergeCell ref="F106:H106"/>
    <mergeCell ref="F1:H1"/>
    <mergeCell ref="A5:H5"/>
    <mergeCell ref="A4:H4"/>
  </mergeCells>
  <pageMargins left="0.51181102362204722" right="0.51181102362204722" top="0.39370078740157483" bottom="0.19685039370078741" header="0.31496062992125984" footer="0.31496062992125984"/>
  <pageSetup paperSize="9" scale="49" fitToHeight="0" orientation="portrait" r:id="rId1"/>
  <rowBreaks count="1" manualBreakCount="1">
    <brk id="10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724EB-3111-4705-BC82-350BCA3DEBE6}">
  <sheetPr>
    <pageSetUpPr fitToPage="1"/>
  </sheetPr>
  <dimension ref="A1:C4"/>
  <sheetViews>
    <sheetView workbookViewId="0">
      <selection activeCell="A4" sqref="A4"/>
    </sheetView>
  </sheetViews>
  <sheetFormatPr baseColWidth="10" defaultRowHeight="14.25" x14ac:dyDescent="0.2"/>
  <cols>
    <col min="1" max="2" width="9.875" bestFit="1" customWidth="1"/>
    <col min="3" max="3" width="75.625" customWidth="1"/>
  </cols>
  <sheetData>
    <row r="1" spans="1:3" ht="15" x14ac:dyDescent="0.2">
      <c r="A1" s="273" t="s">
        <v>181</v>
      </c>
      <c r="B1" s="274" t="s">
        <v>183</v>
      </c>
      <c r="C1" s="274" t="s">
        <v>184</v>
      </c>
    </row>
    <row r="2" spans="1:3" x14ac:dyDescent="0.2">
      <c r="A2" s="280" t="s">
        <v>186</v>
      </c>
      <c r="B2" s="275">
        <v>45555</v>
      </c>
      <c r="C2" s="276" t="s">
        <v>185</v>
      </c>
    </row>
    <row r="3" spans="1:3" ht="99.75" x14ac:dyDescent="0.2">
      <c r="A3" s="280" t="s">
        <v>187</v>
      </c>
      <c r="B3" s="275">
        <v>45887</v>
      </c>
      <c r="C3" s="277" t="s">
        <v>189</v>
      </c>
    </row>
    <row r="4" spans="1:3" x14ac:dyDescent="0.2">
      <c r="A4" s="281"/>
      <c r="B4" s="279"/>
    </row>
  </sheetData>
  <sheetProtection algorithmName="SHA-512" hashValue="84vlLrarSLAiWAtHJFivth/GYZkaU1VNUHfWS+dcwQiGtpb0crqlfSwtr2wyADnrvSOEXDKAiNF38d9wLTc7gg==" saltValue="7X3v3lJ1l4PFMazO7TCtsw==" spinCount="100000" sheet="1" objects="1" scenarios="1"/>
  <pageMargins left="0.7" right="0.7" top="0.78740157499999996" bottom="0.78740157499999996" header="0.3" footer="0.3"/>
  <pageSetup paperSize="9" scale="86"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E9957-078C-43B2-A378-FBA833C4EA23}">
  <sheetPr codeName="Tabelle5">
    <pageSetUpPr fitToPage="1"/>
  </sheetPr>
  <dimension ref="A1:L253"/>
  <sheetViews>
    <sheetView zoomScale="85" zoomScaleNormal="85" workbookViewId="0"/>
  </sheetViews>
  <sheetFormatPr baseColWidth="10" defaultColWidth="11" defaultRowHeight="14.25" x14ac:dyDescent="0.2"/>
  <cols>
    <col min="1" max="1" width="15.625" style="5" customWidth="1"/>
    <col min="2" max="2" width="17.25" style="5" customWidth="1"/>
    <col min="3" max="3" width="15.625" style="5" customWidth="1"/>
    <col min="4" max="4" width="23.75" style="5" customWidth="1"/>
    <col min="5" max="5" width="11.125" style="5" customWidth="1"/>
    <col min="6" max="6" width="25.75" style="5" customWidth="1"/>
    <col min="7" max="7" width="19.5" style="5" bestFit="1" customWidth="1"/>
    <col min="8" max="8" width="15.625" style="5" customWidth="1"/>
    <col min="9" max="9" width="22.5" style="5" customWidth="1"/>
    <col min="10" max="11" width="13.625" style="5" customWidth="1"/>
    <col min="12" max="14" width="10.625" style="5" customWidth="1"/>
    <col min="15" max="16384" width="11" style="5"/>
  </cols>
  <sheetData>
    <row r="1" spans="1:10" s="6" customFormat="1" ht="23.25" x14ac:dyDescent="0.25">
      <c r="A1" s="63" t="s">
        <v>90</v>
      </c>
    </row>
    <row r="3" spans="1:10" ht="18" x14ac:dyDescent="0.2">
      <c r="A3" s="320" t="s">
        <v>88</v>
      </c>
      <c r="B3" s="320"/>
      <c r="C3" s="320"/>
      <c r="D3" s="320"/>
      <c r="E3" s="64"/>
      <c r="F3" s="65" t="s">
        <v>12</v>
      </c>
      <c r="G3" s="65" t="s">
        <v>94</v>
      </c>
      <c r="H3" s="7"/>
      <c r="I3" s="8"/>
    </row>
    <row r="4" spans="1:10" x14ac:dyDescent="0.2">
      <c r="A4" s="5" t="s">
        <v>42</v>
      </c>
      <c r="E4" s="66"/>
      <c r="F4" s="67">
        <f>Quittance!F11</f>
        <v>0</v>
      </c>
      <c r="G4" s="68">
        <f>1+Saisie!F7</f>
        <v>1.081</v>
      </c>
    </row>
    <row r="5" spans="1:10" ht="15" x14ac:dyDescent="0.25">
      <c r="A5" s="5" t="s">
        <v>43</v>
      </c>
      <c r="E5" s="66"/>
      <c r="F5" s="69">
        <f>IF(F4&gt;0,ROUND(F4/G4*G5*20,0)/20,0)</f>
        <v>0</v>
      </c>
      <c r="G5" s="68">
        <f>G4-1</f>
        <v>8.0999999999999961E-2</v>
      </c>
    </row>
    <row r="6" spans="1:10" s="4" customFormat="1" ht="12.75" x14ac:dyDescent="0.2">
      <c r="A6" s="70"/>
      <c r="B6" s="70"/>
      <c r="C6" s="70"/>
      <c r="D6" s="1"/>
      <c r="E6" s="71"/>
      <c r="F6" s="72"/>
      <c r="G6" s="70"/>
      <c r="H6" s="1"/>
      <c r="I6" s="2"/>
      <c r="J6" s="3"/>
    </row>
    <row r="7" spans="1:10" x14ac:dyDescent="0.2">
      <c r="A7" s="321" t="s">
        <v>89</v>
      </c>
      <c r="B7" s="321"/>
      <c r="C7" s="321"/>
      <c r="D7" s="321"/>
      <c r="E7" s="66"/>
      <c r="F7" s="73">
        <f>Saisie!E48</f>
        <v>0</v>
      </c>
    </row>
    <row r="8" spans="1:10" ht="15" x14ac:dyDescent="0.25">
      <c r="A8" s="321" t="str">
        <f>A5</f>
        <v>Réduction de la déduction de l'impôt préalable (affectée)</v>
      </c>
      <c r="B8" s="321"/>
      <c r="C8" s="321"/>
      <c r="D8" s="321"/>
      <c r="E8" s="9" t="s">
        <v>1</v>
      </c>
      <c r="F8" s="74">
        <f>F5</f>
        <v>0</v>
      </c>
    </row>
    <row r="9" spans="1:10" ht="15.75" thickBot="1" x14ac:dyDescent="0.3">
      <c r="A9" s="75" t="s">
        <v>92</v>
      </c>
      <c r="B9" s="75"/>
      <c r="C9" s="75"/>
      <c r="D9" s="75"/>
      <c r="E9" s="76" t="s">
        <v>0</v>
      </c>
      <c r="F9" s="77">
        <f>F7-F8</f>
        <v>0</v>
      </c>
    </row>
    <row r="10" spans="1:10" ht="15" thickTop="1" x14ac:dyDescent="0.2">
      <c r="E10" s="9"/>
    </row>
    <row r="11" spans="1:10" x14ac:dyDescent="0.2">
      <c r="E11" s="9"/>
    </row>
    <row r="12" spans="1:10" ht="18" x14ac:dyDescent="0.2">
      <c r="A12" s="78" t="s">
        <v>91</v>
      </c>
      <c r="B12" s="79"/>
      <c r="C12" s="79"/>
      <c r="D12" s="79"/>
      <c r="E12" s="80"/>
      <c r="F12" s="65" t="s">
        <v>12</v>
      </c>
      <c r="G12" s="7"/>
      <c r="H12" s="7"/>
    </row>
    <row r="13" spans="1:10" x14ac:dyDescent="0.2">
      <c r="A13" s="321" t="s">
        <v>89</v>
      </c>
      <c r="B13" s="321"/>
      <c r="C13" s="321"/>
      <c r="D13" s="321"/>
      <c r="E13" s="81"/>
      <c r="F13" s="73">
        <f>F7</f>
        <v>0</v>
      </c>
    </row>
    <row r="14" spans="1:10" x14ac:dyDescent="0.2">
      <c r="A14" s="321" t="str">
        <f>A5</f>
        <v>Réduction de la déduction de l'impôt préalable (affectée)</v>
      </c>
      <c r="B14" s="321"/>
      <c r="C14" s="321"/>
      <c r="D14" s="321"/>
      <c r="E14" s="9" t="s">
        <v>1</v>
      </c>
      <c r="F14" s="17" t="str">
        <f>IF(Saisie!E58&gt;0,Saisie!E58,"Imposition tacite")</f>
        <v>Imposition tacite</v>
      </c>
      <c r="I14" s="16"/>
    </row>
    <row r="15" spans="1:10" ht="15.75" thickBot="1" x14ac:dyDescent="0.3">
      <c r="A15" s="75" t="s">
        <v>93</v>
      </c>
      <c r="B15" s="75"/>
      <c r="C15" s="75"/>
      <c r="D15" s="75"/>
      <c r="E15" s="76" t="s">
        <v>0</v>
      </c>
      <c r="F15" s="77" t="e">
        <f>F13-F14</f>
        <v>#VALUE!</v>
      </c>
      <c r="I15" s="16"/>
    </row>
    <row r="16" spans="1:10" ht="15" thickTop="1" x14ac:dyDescent="0.2">
      <c r="E16" s="9"/>
      <c r="F16" s="11"/>
    </row>
    <row r="17" spans="1:9" x14ac:dyDescent="0.2">
      <c r="E17" s="9"/>
      <c r="F17" s="11"/>
    </row>
    <row r="18" spans="1:9" ht="18" x14ac:dyDescent="0.25">
      <c r="A18" s="82" t="s">
        <v>95</v>
      </c>
      <c r="B18" s="82"/>
      <c r="C18" s="82"/>
      <c r="D18" s="82"/>
      <c r="E18" s="12" t="s">
        <v>0</v>
      </c>
      <c r="F18" s="13">
        <f>IF(Saisie!C57="Imposition tacite",F9,F15)</f>
        <v>0</v>
      </c>
      <c r="I18" s="16"/>
    </row>
    <row r="19" spans="1:9" x14ac:dyDescent="0.2">
      <c r="E19" s="9"/>
    </row>
    <row r="20" spans="1:9" x14ac:dyDescent="0.2">
      <c r="E20" s="9"/>
    </row>
    <row r="21" spans="1:9" ht="23.25" x14ac:dyDescent="0.25">
      <c r="A21" s="63" t="s">
        <v>97</v>
      </c>
      <c r="B21" s="63"/>
      <c r="C21" s="63"/>
      <c r="D21" s="63"/>
      <c r="E21" s="63"/>
      <c r="F21" s="6"/>
      <c r="G21" s="6"/>
    </row>
    <row r="22" spans="1:9" ht="23.25" x14ac:dyDescent="0.25">
      <c r="A22" s="63" t="s">
        <v>96</v>
      </c>
      <c r="B22" s="6"/>
      <c r="C22" s="6"/>
      <c r="D22" s="6"/>
      <c r="E22" s="83"/>
      <c r="F22" s="6"/>
      <c r="G22" s="6"/>
    </row>
    <row r="23" spans="1:9" x14ac:dyDescent="0.2">
      <c r="E23" s="9"/>
    </row>
    <row r="24" spans="1:9" ht="18" x14ac:dyDescent="0.2">
      <c r="A24" s="320" t="str">
        <f>A3</f>
        <v>Variante 1: Imposition tacite</v>
      </c>
      <c r="B24" s="320"/>
      <c r="C24" s="320"/>
      <c r="D24" s="320"/>
      <c r="E24" s="84"/>
      <c r="F24" s="65" t="s">
        <v>12</v>
      </c>
      <c r="G24" s="65" t="s">
        <v>94</v>
      </c>
    </row>
    <row r="25" spans="1:9" x14ac:dyDescent="0.2">
      <c r="A25" s="5" t="s">
        <v>44</v>
      </c>
      <c r="E25" s="81"/>
      <c r="F25" s="67">
        <f>Quittance!F9</f>
        <v>0</v>
      </c>
      <c r="G25" s="68">
        <f>1+Saisie!F7</f>
        <v>1.081</v>
      </c>
    </row>
    <row r="26" spans="1:9" ht="15" x14ac:dyDescent="0.25">
      <c r="A26" s="5" t="s">
        <v>45</v>
      </c>
      <c r="E26" s="81"/>
      <c r="F26" s="69">
        <f>ROUND(F25/G25*G26*20,0)/20</f>
        <v>0</v>
      </c>
      <c r="G26" s="68">
        <f>G25-1</f>
        <v>8.0999999999999961E-2</v>
      </c>
    </row>
    <row r="27" spans="1:9" x14ac:dyDescent="0.2">
      <c r="A27" s="70"/>
      <c r="B27" s="70"/>
      <c r="C27" s="70"/>
      <c r="D27" s="1"/>
      <c r="E27" s="71"/>
      <c r="F27" s="72"/>
      <c r="G27" s="70"/>
    </row>
    <row r="28" spans="1:9" x14ac:dyDescent="0.2">
      <c r="A28" s="321" t="s">
        <v>98</v>
      </c>
      <c r="B28" s="321"/>
      <c r="C28" s="321"/>
      <c r="D28" s="321"/>
      <c r="E28" s="81"/>
      <c r="F28" s="73">
        <f>'Tableau de calcul'!F18</f>
        <v>0</v>
      </c>
    </row>
    <row r="29" spans="1:9" ht="15" x14ac:dyDescent="0.25">
      <c r="A29" s="321" t="str">
        <f>A26</f>
        <v>Correction de la déduction de l'impôt préalable (affectée)</v>
      </c>
      <c r="B29" s="321"/>
      <c r="C29" s="321"/>
      <c r="D29" s="321"/>
      <c r="E29" s="9" t="s">
        <v>1</v>
      </c>
      <c r="F29" s="74">
        <f>F26</f>
        <v>0</v>
      </c>
    </row>
    <row r="30" spans="1:9" ht="15.75" thickBot="1" x14ac:dyDescent="0.3">
      <c r="A30" s="75" t="s">
        <v>92</v>
      </c>
      <c r="B30" s="75"/>
      <c r="C30" s="75"/>
      <c r="D30" s="75"/>
      <c r="E30" s="76" t="s">
        <v>0</v>
      </c>
      <c r="F30" s="77">
        <f>F28-F29</f>
        <v>0</v>
      </c>
    </row>
    <row r="31" spans="1:9" ht="15" thickTop="1" x14ac:dyDescent="0.2">
      <c r="E31" s="9"/>
      <c r="F31" s="11"/>
    </row>
    <row r="32" spans="1:9" x14ac:dyDescent="0.2">
      <c r="E32" s="9"/>
      <c r="F32" s="11"/>
    </row>
    <row r="33" spans="1:9" ht="18" x14ac:dyDescent="0.2">
      <c r="A33" s="85" t="str">
        <f>A12</f>
        <v>Variante 2: selon propre calcul</v>
      </c>
      <c r="B33" s="86"/>
      <c r="C33" s="86"/>
      <c r="D33" s="86"/>
      <c r="E33" s="87"/>
      <c r="F33" s="88" t="s">
        <v>12</v>
      </c>
    </row>
    <row r="34" spans="1:9" x14ac:dyDescent="0.2">
      <c r="A34" s="321" t="str">
        <f>A28</f>
        <v>Impôt préalable restant selon chiffre 2.1</v>
      </c>
      <c r="B34" s="321"/>
      <c r="C34" s="321"/>
      <c r="D34" s="321"/>
      <c r="E34" s="81"/>
      <c r="F34" s="73">
        <f>F28</f>
        <v>0</v>
      </c>
    </row>
    <row r="35" spans="1:9" x14ac:dyDescent="0.2">
      <c r="A35" s="321" t="str">
        <f>A29</f>
        <v>Correction de la déduction de l'impôt préalable (affectée)</v>
      </c>
      <c r="B35" s="321"/>
      <c r="C35" s="321"/>
      <c r="D35" s="321"/>
      <c r="E35" s="9" t="s">
        <v>1</v>
      </c>
      <c r="F35" s="17" t="str">
        <f>IF(Saisie!E62&gt;0,Saisie!E62,"Imposition tacite")</f>
        <v>Imposition tacite</v>
      </c>
      <c r="I35" s="16"/>
    </row>
    <row r="36" spans="1:9" ht="15.75" thickBot="1" x14ac:dyDescent="0.3">
      <c r="A36" s="75" t="str">
        <f>A15</f>
        <v>Impôt préalable restant variante 2</v>
      </c>
      <c r="B36" s="75"/>
      <c r="C36" s="75"/>
      <c r="D36" s="75"/>
      <c r="E36" s="76" t="s">
        <v>0</v>
      </c>
      <c r="F36" s="77" t="e">
        <f>F34-F35</f>
        <v>#VALUE!</v>
      </c>
      <c r="I36" s="16"/>
    </row>
    <row r="37" spans="1:9" ht="15" thickTop="1" x14ac:dyDescent="0.2">
      <c r="E37" s="9"/>
      <c r="F37" s="11"/>
    </row>
    <row r="38" spans="1:9" x14ac:dyDescent="0.2">
      <c r="E38" s="9"/>
      <c r="F38" s="11"/>
    </row>
    <row r="39" spans="1:9" ht="18" x14ac:dyDescent="0.25">
      <c r="A39" s="82" t="str">
        <f>A18</f>
        <v>Impôt préalable restant pour les autres calculs</v>
      </c>
      <c r="B39" s="82"/>
      <c r="C39" s="82"/>
      <c r="D39" s="82"/>
      <c r="E39" s="12" t="s">
        <v>0</v>
      </c>
      <c r="F39" s="13">
        <f>IF(Saisie!C61="Imposition tacite",F30,F36)</f>
        <v>0</v>
      </c>
      <c r="I39" s="16"/>
    </row>
    <row r="42" spans="1:9" ht="23.25" x14ac:dyDescent="0.25">
      <c r="A42" s="63" t="s">
        <v>130</v>
      </c>
      <c r="B42" s="6"/>
      <c r="C42" s="6"/>
      <c r="D42" s="6"/>
      <c r="E42" s="6"/>
      <c r="F42" s="6"/>
      <c r="G42" s="6"/>
    </row>
    <row r="43" spans="1:9" ht="23.25" x14ac:dyDescent="0.25">
      <c r="A43" s="63" t="s">
        <v>131</v>
      </c>
      <c r="B43" s="6"/>
      <c r="C43" s="6"/>
      <c r="D43" s="6"/>
      <c r="E43" s="6"/>
      <c r="F43" s="6"/>
      <c r="G43" s="6"/>
    </row>
    <row r="44" spans="1:9" ht="15.75" x14ac:dyDescent="0.2">
      <c r="A44" s="89"/>
      <c r="B44" s="89"/>
      <c r="C44" s="89"/>
      <c r="D44" s="89"/>
      <c r="E44" s="89"/>
      <c r="F44" s="89"/>
      <c r="G44" s="89"/>
    </row>
    <row r="45" spans="1:9" x14ac:dyDescent="0.2">
      <c r="A45" s="90" t="s">
        <v>28</v>
      </c>
      <c r="B45" s="90"/>
      <c r="C45" s="90"/>
      <c r="D45" s="90"/>
      <c r="E45" s="90"/>
      <c r="F45" s="65" t="s">
        <v>12</v>
      </c>
      <c r="G45" s="65" t="s">
        <v>94</v>
      </c>
    </row>
    <row r="46" spans="1:9" ht="15" x14ac:dyDescent="0.25">
      <c r="A46" s="91" t="s">
        <v>48</v>
      </c>
      <c r="B46" s="91"/>
      <c r="C46" s="91"/>
      <c r="D46" s="91"/>
      <c r="E46" s="92"/>
      <c r="F46" s="67">
        <f>Quittance!F8</f>
        <v>0</v>
      </c>
      <c r="G46" s="93"/>
    </row>
    <row r="47" spans="1:9" ht="15" x14ac:dyDescent="0.25">
      <c r="A47" s="322" t="s">
        <v>84</v>
      </c>
      <c r="B47" s="322"/>
      <c r="C47" s="322"/>
      <c r="D47" s="322"/>
      <c r="E47" s="94" t="s">
        <v>3</v>
      </c>
      <c r="F47" s="67">
        <f>Quittance!F20</f>
        <v>0</v>
      </c>
      <c r="G47" s="93"/>
    </row>
    <row r="48" spans="1:9" ht="15" x14ac:dyDescent="0.25">
      <c r="A48" s="322" t="s">
        <v>129</v>
      </c>
      <c r="B48" s="322"/>
      <c r="C48" s="322"/>
      <c r="D48" s="322"/>
      <c r="E48" s="94" t="s">
        <v>3</v>
      </c>
      <c r="F48" s="67">
        <f>Quittance!F21</f>
        <v>0</v>
      </c>
      <c r="G48" s="93"/>
    </row>
    <row r="49" spans="1:9" ht="15" x14ac:dyDescent="0.25">
      <c r="A49" s="322" t="s">
        <v>137</v>
      </c>
      <c r="B49" s="322"/>
      <c r="C49" s="322"/>
      <c r="D49" s="322"/>
      <c r="E49" s="94" t="s">
        <v>3</v>
      </c>
      <c r="F49" s="67">
        <f>Quittance!F16+Quittance!F15</f>
        <v>0</v>
      </c>
      <c r="G49" s="93"/>
    </row>
    <row r="50" spans="1:9" ht="15" x14ac:dyDescent="0.25">
      <c r="A50" s="326" t="s">
        <v>46</v>
      </c>
      <c r="B50" s="326"/>
      <c r="C50" s="326"/>
      <c r="D50" s="326"/>
      <c r="E50" s="95" t="s">
        <v>3</v>
      </c>
      <c r="F50" s="96">
        <f>Quittance!F17</f>
        <v>0</v>
      </c>
      <c r="G50" s="93"/>
    </row>
    <row r="51" spans="1:9" x14ac:dyDescent="0.2">
      <c r="A51" s="327" t="s">
        <v>47</v>
      </c>
      <c r="B51" s="327"/>
      <c r="C51" s="327"/>
      <c r="D51" s="327"/>
      <c r="E51" s="92"/>
      <c r="F51" s="97">
        <f>SUM(F46:F50)</f>
        <v>0</v>
      </c>
      <c r="G51" s="98">
        <v>1</v>
      </c>
    </row>
    <row r="52" spans="1:9" ht="15" x14ac:dyDescent="0.25">
      <c r="A52" s="5" t="s">
        <v>132</v>
      </c>
      <c r="E52" s="66"/>
      <c r="F52" s="67">
        <f>F49</f>
        <v>0</v>
      </c>
      <c r="G52" s="93">
        <f>IF(F52&gt;0,ROUND(G51/F51*F52,4),0%)</f>
        <v>0</v>
      </c>
    </row>
    <row r="53" spans="1:9" ht="15" x14ac:dyDescent="0.25">
      <c r="E53" s="66"/>
      <c r="F53" s="99"/>
      <c r="G53" s="93"/>
    </row>
    <row r="54" spans="1:9" ht="15" x14ac:dyDescent="0.2">
      <c r="A54" s="329" t="s">
        <v>126</v>
      </c>
      <c r="B54" s="329"/>
      <c r="C54" s="329"/>
      <c r="D54" s="329"/>
      <c r="E54" s="100" t="str">
        <f>IF(F52&gt;10000,IF(G52&gt;5%,"oui","non"),"non")</f>
        <v>non</v>
      </c>
    </row>
    <row r="55" spans="1:9" x14ac:dyDescent="0.2">
      <c r="C55" s="101"/>
      <c r="G55" s="101"/>
    </row>
    <row r="56" spans="1:9" x14ac:dyDescent="0.2">
      <c r="A56" s="90" t="s">
        <v>28</v>
      </c>
      <c r="B56" s="90"/>
      <c r="C56" s="90"/>
      <c r="D56" s="90"/>
      <c r="E56" s="90"/>
      <c r="F56" s="65" t="s">
        <v>12</v>
      </c>
      <c r="G56" s="65" t="s">
        <v>94</v>
      </c>
    </row>
    <row r="57" spans="1:9" x14ac:dyDescent="0.2">
      <c r="A57" s="321" t="s">
        <v>99</v>
      </c>
      <c r="B57" s="321"/>
      <c r="C57" s="321"/>
      <c r="D57" s="321"/>
      <c r="E57" s="102"/>
      <c r="F57" s="67">
        <f>'Tableau de calcul'!F39</f>
        <v>0</v>
      </c>
    </row>
    <row r="58" spans="1:9" x14ac:dyDescent="0.2">
      <c r="A58" s="103" t="s">
        <v>100</v>
      </c>
      <c r="B58" s="103"/>
      <c r="C58" s="103"/>
      <c r="D58" s="103"/>
      <c r="E58" s="104" t="s">
        <v>3</v>
      </c>
      <c r="F58" s="105">
        <f>Saisie!D48</f>
        <v>0</v>
      </c>
    </row>
    <row r="59" spans="1:9" x14ac:dyDescent="0.2">
      <c r="A59" s="5" t="s">
        <v>50</v>
      </c>
      <c r="E59" s="106" t="s">
        <v>0</v>
      </c>
      <c r="F59" s="67">
        <f>SUM(F57:F58)</f>
        <v>0</v>
      </c>
    </row>
    <row r="60" spans="1:9" ht="15" x14ac:dyDescent="0.25">
      <c r="A60" s="328" t="str">
        <f>IF(E54="oui","Correction de l'impôt préalable en raison des recetttes d’intérêts: 0.02% des recettes d’intérêts (CHF " &amp;F52 &amp;")","Pas de correction de la déduction de l'impôt préalable en raison de recettes d'intérêts ou de papiers-valeurs nécessaire")</f>
        <v>Pas de correction de la déduction de l'impôt préalable en raison de recettes d'intérêts ou de papiers-valeurs nécessaire</v>
      </c>
      <c r="B60" s="328"/>
      <c r="C60" s="328"/>
      <c r="D60" s="328"/>
      <c r="E60" s="107" t="s">
        <v>1</v>
      </c>
      <c r="F60" s="108">
        <f>IF(E54="oui",ROUND(F52*0.02%*20,0)/20,0)</f>
        <v>0</v>
      </c>
      <c r="I60" s="16"/>
    </row>
    <row r="61" spans="1:9" ht="15.75" thickBot="1" x14ac:dyDescent="0.25">
      <c r="A61" s="324" t="s">
        <v>50</v>
      </c>
      <c r="B61" s="323"/>
      <c r="C61" s="323"/>
      <c r="D61" s="323"/>
      <c r="E61" s="15" t="s">
        <v>0</v>
      </c>
      <c r="F61" s="10">
        <f>F59-F60</f>
        <v>0</v>
      </c>
      <c r="G61" s="11"/>
    </row>
    <row r="62" spans="1:9" ht="15" thickTop="1" x14ac:dyDescent="0.2"/>
    <row r="64" spans="1:9" ht="23.25" x14ac:dyDescent="0.25">
      <c r="A64" s="63" t="s">
        <v>102</v>
      </c>
      <c r="B64" s="6"/>
      <c r="C64" s="6"/>
      <c r="D64" s="6"/>
      <c r="E64" s="6"/>
      <c r="F64" s="6"/>
      <c r="G64" s="6"/>
    </row>
    <row r="65" spans="1:7" ht="15.75" x14ac:dyDescent="0.2">
      <c r="A65" s="89"/>
      <c r="B65" s="89"/>
      <c r="C65" s="89"/>
      <c r="D65" s="89"/>
      <c r="E65" s="8"/>
      <c r="F65" s="8"/>
      <c r="G65" s="8"/>
    </row>
    <row r="66" spans="1:7" x14ac:dyDescent="0.2">
      <c r="A66" s="90" t="s">
        <v>28</v>
      </c>
      <c r="B66" s="90"/>
      <c r="C66" s="90"/>
      <c r="D66" s="90"/>
      <c r="E66" s="90"/>
      <c r="F66" s="65" t="s">
        <v>12</v>
      </c>
      <c r="G66" s="65" t="s">
        <v>94</v>
      </c>
    </row>
    <row r="67" spans="1:7" x14ac:dyDescent="0.2">
      <c r="A67" s="322" t="s">
        <v>48</v>
      </c>
      <c r="B67" s="322"/>
      <c r="C67" s="322"/>
      <c r="D67" s="322"/>
      <c r="E67" s="92"/>
      <c r="F67" s="67">
        <f>Quittance!F8</f>
        <v>0</v>
      </c>
      <c r="G67" s="68"/>
    </row>
    <row r="68" spans="1:7" x14ac:dyDescent="0.2">
      <c r="A68" s="322" t="s">
        <v>84</v>
      </c>
      <c r="B68" s="322"/>
      <c r="C68" s="322"/>
      <c r="D68" s="322"/>
      <c r="E68" s="94" t="s">
        <v>3</v>
      </c>
      <c r="F68" s="67">
        <f>Quittance!F20</f>
        <v>0</v>
      </c>
      <c r="G68" s="68"/>
    </row>
    <row r="69" spans="1:7" x14ac:dyDescent="0.2">
      <c r="A69" s="322" t="s">
        <v>128</v>
      </c>
      <c r="B69" s="322"/>
      <c r="C69" s="322"/>
      <c r="D69" s="322"/>
      <c r="E69" s="94" t="s">
        <v>3</v>
      </c>
      <c r="F69" s="67">
        <f>Quittance!F21</f>
        <v>0</v>
      </c>
      <c r="G69" s="68"/>
    </row>
    <row r="70" spans="1:7" x14ac:dyDescent="0.2">
      <c r="A70" s="322" t="s">
        <v>51</v>
      </c>
      <c r="B70" s="322"/>
      <c r="C70" s="322"/>
      <c r="D70" s="322"/>
      <c r="E70" s="94" t="s">
        <v>3</v>
      </c>
      <c r="F70" s="67">
        <f>Quittance!F15</f>
        <v>0</v>
      </c>
      <c r="G70" s="68"/>
    </row>
    <row r="71" spans="1:7" x14ac:dyDescent="0.2">
      <c r="A71" s="322" t="s">
        <v>46</v>
      </c>
      <c r="B71" s="322"/>
      <c r="C71" s="322"/>
      <c r="D71" s="322"/>
      <c r="E71" s="94" t="s">
        <v>3</v>
      </c>
      <c r="F71" s="67">
        <f>Quittance!F17</f>
        <v>0</v>
      </c>
      <c r="G71" s="68"/>
    </row>
    <row r="72" spans="1:7" x14ac:dyDescent="0.2">
      <c r="A72" s="322" t="s">
        <v>52</v>
      </c>
      <c r="B72" s="322"/>
      <c r="C72" s="322"/>
      <c r="D72" s="322"/>
      <c r="E72" s="94" t="s">
        <v>3</v>
      </c>
      <c r="F72" s="109">
        <f>Quittance!F13</f>
        <v>0</v>
      </c>
      <c r="G72" s="98"/>
    </row>
    <row r="73" spans="1:7" x14ac:dyDescent="0.2">
      <c r="A73" s="322" t="s">
        <v>53</v>
      </c>
      <c r="B73" s="322"/>
      <c r="C73" s="322"/>
      <c r="D73" s="322"/>
      <c r="E73" s="94" t="s">
        <v>3</v>
      </c>
      <c r="F73" s="109">
        <f>Quittance!F10</f>
        <v>0</v>
      </c>
      <c r="G73" s="98"/>
    </row>
    <row r="74" spans="1:7" ht="15" x14ac:dyDescent="0.25">
      <c r="A74" s="5" t="s">
        <v>54</v>
      </c>
      <c r="E74" s="81" t="s">
        <v>3</v>
      </c>
      <c r="F74" s="74">
        <f>Quittance!F12</f>
        <v>0</v>
      </c>
      <c r="G74" s="93">
        <f>IF(F74&gt;0,ROUND(G75/F75*F74,4),0%)</f>
        <v>0</v>
      </c>
    </row>
    <row r="75" spans="1:7" ht="15" thickBot="1" x14ac:dyDescent="0.25">
      <c r="A75" s="110" t="s">
        <v>85</v>
      </c>
      <c r="B75" s="110"/>
      <c r="C75" s="110"/>
      <c r="D75" s="110"/>
      <c r="E75" s="111" t="s">
        <v>0</v>
      </c>
      <c r="F75" s="112">
        <f>SUM(F67:F74)</f>
        <v>0</v>
      </c>
      <c r="G75" s="113">
        <v>1</v>
      </c>
    </row>
    <row r="76" spans="1:7" ht="15" thickTop="1" x14ac:dyDescent="0.2">
      <c r="A76" s="114"/>
      <c r="B76" s="114"/>
      <c r="C76" s="114"/>
      <c r="D76" s="114"/>
      <c r="E76" s="115"/>
      <c r="F76" s="116"/>
      <c r="G76" s="117"/>
    </row>
    <row r="77" spans="1:7" x14ac:dyDescent="0.2">
      <c r="A77" s="321" t="s">
        <v>101</v>
      </c>
      <c r="B77" s="321"/>
      <c r="C77" s="321"/>
      <c r="D77" s="321"/>
      <c r="E77" s="66"/>
      <c r="F77" s="67">
        <f>'Tableau de calcul'!F61</f>
        <v>0</v>
      </c>
      <c r="G77" s="68">
        <v>1</v>
      </c>
    </row>
    <row r="78" spans="1:7" ht="15" x14ac:dyDescent="0.25">
      <c r="A78" s="5" t="s">
        <v>55</v>
      </c>
      <c r="E78" s="81" t="s">
        <v>1</v>
      </c>
      <c r="F78" s="69">
        <f>ROUND(F77/G77*G78*20,0)/20</f>
        <v>0</v>
      </c>
      <c r="G78" s="93">
        <f>IF(F74&gt;0,G74,0%)</f>
        <v>0</v>
      </c>
    </row>
    <row r="79" spans="1:7" ht="15.75" thickBot="1" x14ac:dyDescent="0.25">
      <c r="A79" s="324" t="s">
        <v>50</v>
      </c>
      <c r="B79" s="323"/>
      <c r="C79" s="323"/>
      <c r="D79" s="323"/>
      <c r="E79" s="15" t="s">
        <v>0</v>
      </c>
      <c r="F79" s="10">
        <f>F77-F78</f>
        <v>0</v>
      </c>
      <c r="G79" s="14"/>
    </row>
    <row r="80" spans="1:7" ht="15" thickTop="1" x14ac:dyDescent="0.2"/>
    <row r="82" spans="1:10" ht="23.25" x14ac:dyDescent="0.25">
      <c r="A82" s="63" t="s">
        <v>104</v>
      </c>
      <c r="B82" s="6"/>
      <c r="C82" s="6"/>
      <c r="D82" s="6"/>
      <c r="E82" s="6"/>
      <c r="F82" s="6"/>
      <c r="G82" s="6"/>
      <c r="H82" s="6"/>
      <c r="J82" s="16"/>
    </row>
    <row r="83" spans="1:10" ht="23.25" x14ac:dyDescent="0.25">
      <c r="A83" s="63" t="s">
        <v>103</v>
      </c>
      <c r="B83" s="6"/>
      <c r="C83" s="6"/>
      <c r="D83" s="6"/>
      <c r="E83" s="6"/>
      <c r="F83" s="6"/>
      <c r="G83" s="6"/>
      <c r="H83" s="6"/>
      <c r="J83" s="16"/>
    </row>
    <row r="84" spans="1:10" ht="15.75" x14ac:dyDescent="0.2">
      <c r="A84" s="89"/>
      <c r="B84" s="89"/>
      <c r="C84" s="89"/>
      <c r="D84" s="89"/>
      <c r="E84" s="89"/>
      <c r="F84" s="89"/>
      <c r="G84" s="89"/>
      <c r="H84" s="89"/>
    </row>
    <row r="85" spans="1:10" x14ac:dyDescent="0.2">
      <c r="A85" s="90" t="s">
        <v>28</v>
      </c>
      <c r="B85" s="90"/>
      <c r="C85" s="90"/>
      <c r="D85" s="90"/>
      <c r="E85" s="90"/>
      <c r="F85" s="65" t="s">
        <v>12</v>
      </c>
      <c r="G85" s="65" t="s">
        <v>94</v>
      </c>
      <c r="J85" s="16"/>
    </row>
    <row r="86" spans="1:10" x14ac:dyDescent="0.2">
      <c r="A86" s="330" t="s">
        <v>127</v>
      </c>
      <c r="B86" s="330"/>
      <c r="C86" s="330"/>
      <c r="D86" s="330"/>
      <c r="E86" s="66"/>
      <c r="F86" s="67">
        <f>Quittance!F8+Quittance!F20+Quittance!F21</f>
        <v>0</v>
      </c>
      <c r="G86" s="68">
        <f>IF(F89=0,0,ROUND(G89/F89*F86,4))</f>
        <v>0</v>
      </c>
    </row>
    <row r="87" spans="1:10" x14ac:dyDescent="0.2">
      <c r="A87" s="322" t="s">
        <v>133</v>
      </c>
      <c r="B87" s="322"/>
      <c r="C87" s="322"/>
      <c r="D87" s="322"/>
      <c r="E87" s="66"/>
      <c r="F87" s="67"/>
      <c r="G87" s="68"/>
    </row>
    <row r="88" spans="1:10" ht="15" x14ac:dyDescent="0.2">
      <c r="A88" s="326"/>
      <c r="B88" s="326"/>
      <c r="C88" s="326"/>
      <c r="D88" s="326"/>
      <c r="E88" s="94" t="s">
        <v>3</v>
      </c>
      <c r="F88" s="97">
        <f>Quittance!F17+Quittance!F10</f>
        <v>0</v>
      </c>
      <c r="G88" s="118">
        <f>IF(F89=0,0,ROUND(G89/F89*F88,4))</f>
        <v>0</v>
      </c>
    </row>
    <row r="89" spans="1:10" ht="15" thickBot="1" x14ac:dyDescent="0.25">
      <c r="A89" s="110" t="s">
        <v>56</v>
      </c>
      <c r="B89" s="110"/>
      <c r="C89" s="110"/>
      <c r="D89" s="110"/>
      <c r="E89" s="111" t="s">
        <v>0</v>
      </c>
      <c r="F89" s="112">
        <f>SUM(F86:F88)</f>
        <v>0</v>
      </c>
      <c r="G89" s="113">
        <v>1</v>
      </c>
    </row>
    <row r="90" spans="1:10" ht="15" thickTop="1" x14ac:dyDescent="0.2">
      <c r="A90" s="114"/>
      <c r="B90" s="114"/>
      <c r="C90" s="114"/>
      <c r="D90" s="114"/>
      <c r="E90" s="9"/>
      <c r="F90" s="11"/>
      <c r="G90" s="119"/>
    </row>
    <row r="91" spans="1:10" x14ac:dyDescent="0.2">
      <c r="A91" s="321" t="s">
        <v>105</v>
      </c>
      <c r="B91" s="321"/>
      <c r="C91" s="321"/>
      <c r="D91" s="321"/>
      <c r="E91" s="66"/>
      <c r="F91" s="67">
        <f>'Tableau de calcul'!F79</f>
        <v>0</v>
      </c>
      <c r="G91" s="68">
        <v>1</v>
      </c>
    </row>
    <row r="92" spans="1:10" ht="15" x14ac:dyDescent="0.25">
      <c r="A92" s="5" t="s">
        <v>138</v>
      </c>
      <c r="E92" s="81" t="s">
        <v>1</v>
      </c>
      <c r="F92" s="67">
        <f>ROUND(F91/G91*G92*20,0)/20</f>
        <v>0</v>
      </c>
      <c r="G92" s="93">
        <f>G88</f>
        <v>0</v>
      </c>
    </row>
    <row r="93" spans="1:10" ht="15.75" thickBot="1" x14ac:dyDescent="0.25">
      <c r="A93" s="324" t="s">
        <v>50</v>
      </c>
      <c r="B93" s="323"/>
      <c r="C93" s="323"/>
      <c r="D93" s="323"/>
      <c r="E93" s="15" t="s">
        <v>0</v>
      </c>
      <c r="F93" s="10">
        <f>F91-F92</f>
        <v>0</v>
      </c>
    </row>
    <row r="94" spans="1:10" ht="15" thickTop="1" x14ac:dyDescent="0.2"/>
    <row r="96" spans="1:10" ht="23.25" x14ac:dyDescent="0.25">
      <c r="A96" s="63" t="s">
        <v>120</v>
      </c>
      <c r="B96" s="6"/>
      <c r="C96" s="6"/>
      <c r="D96" s="6"/>
      <c r="E96" s="6"/>
      <c r="F96" s="6"/>
      <c r="G96" s="6"/>
    </row>
    <row r="97" spans="1:10" ht="15.75" x14ac:dyDescent="0.2">
      <c r="A97" s="89"/>
      <c r="B97" s="89"/>
      <c r="C97" s="89"/>
      <c r="D97" s="89"/>
      <c r="E97" s="89"/>
      <c r="F97" s="89"/>
      <c r="G97" s="89"/>
    </row>
    <row r="98" spans="1:10" x14ac:dyDescent="0.2">
      <c r="A98" s="90" t="s">
        <v>28</v>
      </c>
      <c r="B98" s="90"/>
      <c r="C98" s="90"/>
      <c r="D98" s="90"/>
      <c r="E98" s="90"/>
      <c r="F98" s="65" t="s">
        <v>12</v>
      </c>
      <c r="G98" s="65" t="s">
        <v>94</v>
      </c>
    </row>
    <row r="99" spans="1:10" x14ac:dyDescent="0.2">
      <c r="A99" s="5" t="s">
        <v>139</v>
      </c>
      <c r="E99" s="66"/>
      <c r="F99" s="67">
        <f>Saisie!F52</f>
        <v>0</v>
      </c>
      <c r="G99" s="68">
        <f>IF(F99&gt;0,ROUND(G102/F102*F99,4),0)</f>
        <v>0</v>
      </c>
    </row>
    <row r="100" spans="1:10" x14ac:dyDescent="0.2">
      <c r="A100" s="5" t="s">
        <v>58</v>
      </c>
      <c r="E100" s="66"/>
      <c r="F100" s="67"/>
      <c r="G100" s="68"/>
    </row>
    <row r="101" spans="1:10" ht="15" x14ac:dyDescent="0.2">
      <c r="A101" s="325" t="s">
        <v>116</v>
      </c>
      <c r="B101" s="325"/>
      <c r="C101" s="325"/>
      <c r="D101" s="325"/>
      <c r="E101" s="120" t="s">
        <v>3</v>
      </c>
      <c r="F101" s="121">
        <f>Saisie!F53+Saisie!F54</f>
        <v>0</v>
      </c>
      <c r="G101" s="122">
        <f>IF(F102&gt;0,ROUND(G102/F102*F101,4),0)</f>
        <v>0</v>
      </c>
    </row>
    <row r="102" spans="1:10" x14ac:dyDescent="0.2">
      <c r="A102" s="5" t="s">
        <v>140</v>
      </c>
      <c r="E102" s="81" t="s">
        <v>0</v>
      </c>
      <c r="F102" s="73">
        <f>SUM(F99:F101)</f>
        <v>0</v>
      </c>
      <c r="G102" s="68">
        <v>1</v>
      </c>
    </row>
    <row r="103" spans="1:10" x14ac:dyDescent="0.2">
      <c r="E103" s="66"/>
      <c r="F103" s="73"/>
      <c r="G103" s="68"/>
    </row>
    <row r="104" spans="1:10" ht="15" x14ac:dyDescent="0.2">
      <c r="A104" s="322" t="s">
        <v>106</v>
      </c>
      <c r="B104" s="322"/>
      <c r="C104" s="322"/>
      <c r="D104" s="322"/>
      <c r="E104" s="81"/>
      <c r="F104" s="67"/>
      <c r="G104" s="118">
        <f>G101</f>
        <v>0</v>
      </c>
      <c r="J104" s="16"/>
    </row>
    <row r="105" spans="1:10" x14ac:dyDescent="0.2">
      <c r="A105" s="322" t="s">
        <v>107</v>
      </c>
      <c r="B105" s="322"/>
      <c r="C105" s="322"/>
      <c r="D105" s="322"/>
      <c r="E105" s="94" t="s">
        <v>1</v>
      </c>
      <c r="F105" s="67"/>
      <c r="G105" s="98">
        <f>'Tableau de calcul'!G88</f>
        <v>0</v>
      </c>
      <c r="J105" s="16"/>
    </row>
    <row r="106" spans="1:10" ht="15.75" thickBot="1" x14ac:dyDescent="0.3">
      <c r="A106" s="323" t="s">
        <v>108</v>
      </c>
      <c r="B106" s="323"/>
      <c r="C106" s="323"/>
      <c r="D106" s="323"/>
      <c r="E106" s="15" t="s">
        <v>0</v>
      </c>
      <c r="F106" s="123"/>
      <c r="G106" s="124">
        <f>IF(G104+G105&lt;&gt;0,G104-G105,0%)</f>
        <v>0</v>
      </c>
    </row>
    <row r="107" spans="1:10" ht="15" thickTop="1" x14ac:dyDescent="0.2"/>
    <row r="108" spans="1:10" ht="15" x14ac:dyDescent="0.25">
      <c r="A108" s="100" t="s">
        <v>117</v>
      </c>
      <c r="B108" s="6"/>
      <c r="C108" s="6"/>
      <c r="D108" s="6"/>
      <c r="E108" s="125"/>
      <c r="G108" s="100" t="str">
        <f>IF(G106&gt;20%,"oui",IF(G106&lt;-20%,"oui","non"))</f>
        <v>non</v>
      </c>
    </row>
    <row r="110" spans="1:10" x14ac:dyDescent="0.2">
      <c r="A110" s="90" t="s">
        <v>28</v>
      </c>
      <c r="B110" s="90"/>
      <c r="C110" s="90"/>
      <c r="D110" s="90"/>
      <c r="E110" s="90"/>
      <c r="F110" s="65" t="s">
        <v>12</v>
      </c>
    </row>
    <row r="111" spans="1:10" x14ac:dyDescent="0.2">
      <c r="A111" s="321" t="s">
        <v>109</v>
      </c>
      <c r="B111" s="321"/>
      <c r="C111" s="321"/>
      <c r="D111" s="321"/>
      <c r="F111" s="67">
        <f>F93</f>
        <v>0</v>
      </c>
    </row>
    <row r="112" spans="1:10" x14ac:dyDescent="0.2">
      <c r="A112" s="5" t="str">
        <f>IF(G108="oui",IF(F112&lt;0,"prestation à soi-même impôt préalable avec 20 ans de durée d'amortissement","Dégrèvement ultérieur impôt préalable avec 20 ans de durée d'amortissement"),"Pas de changement d'affectation (20 ans de durée d'amortissement)")</f>
        <v>Pas de changement d'affectation (20 ans de durée d'amortissement)</v>
      </c>
      <c r="E112" s="81" t="str">
        <f>IF(F112&gt;0,"+","")</f>
        <v/>
      </c>
      <c r="F112" s="67">
        <f>I140</f>
        <v>0</v>
      </c>
    </row>
    <row r="113" spans="1:11" x14ac:dyDescent="0.2">
      <c r="A113" s="5" t="str">
        <f>IF(G108="oui",IF(F113&lt;0,"prestation à soi-même impôt préalable avec 20 ans de durée d'amortissement","Dégrèvement ultérieur impôt préalable avec 5 ans de durée d'amortissement"),"Pas de dégrèvement ultérieur (5 ans de durée d'amortissement)")</f>
        <v>Pas de dégrèvement ultérieur (5 ans de durée d'amortissement)</v>
      </c>
      <c r="E113" s="81" t="str">
        <f>IF(F113&gt;0,"+","")</f>
        <v/>
      </c>
      <c r="F113" s="67">
        <f>I150</f>
        <v>0</v>
      </c>
    </row>
    <row r="114" spans="1:11" ht="15.75" thickBot="1" x14ac:dyDescent="0.25">
      <c r="A114" s="323" t="s">
        <v>50</v>
      </c>
      <c r="B114" s="323"/>
      <c r="C114" s="323"/>
      <c r="D114" s="323"/>
      <c r="E114" s="15" t="s">
        <v>0</v>
      </c>
      <c r="F114" s="10">
        <f>SUM(F111:F113)</f>
        <v>0</v>
      </c>
    </row>
    <row r="115" spans="1:11" ht="15" thickTop="1" x14ac:dyDescent="0.2"/>
    <row r="118" spans="1:11" ht="15" x14ac:dyDescent="0.25">
      <c r="A118" s="126" t="s">
        <v>59</v>
      </c>
    </row>
    <row r="119" spans="1:11" ht="67.5" x14ac:dyDescent="0.2">
      <c r="A119" s="127" t="s">
        <v>22</v>
      </c>
      <c r="B119" s="128" t="s">
        <v>60</v>
      </c>
      <c r="C119" s="128" t="s">
        <v>61</v>
      </c>
      <c r="D119" s="128" t="s">
        <v>62</v>
      </c>
      <c r="E119" s="128" t="s">
        <v>63</v>
      </c>
      <c r="F119" s="128" t="s">
        <v>64</v>
      </c>
      <c r="G119" s="128" t="s">
        <v>119</v>
      </c>
      <c r="H119" s="128" t="s">
        <v>65</v>
      </c>
      <c r="I119" s="128" t="s">
        <v>12</v>
      </c>
      <c r="J119" s="128" t="s">
        <v>66</v>
      </c>
      <c r="K119" s="128" t="s">
        <v>110</v>
      </c>
    </row>
    <row r="120" spans="1:11" x14ac:dyDescent="0.2">
      <c r="A120" s="129">
        <f>Saisie!C5</f>
        <v>2024</v>
      </c>
      <c r="E120" s="130">
        <f>Saisie!B67</f>
        <v>0</v>
      </c>
      <c r="F120" s="130">
        <f>E120</f>
        <v>0</v>
      </c>
      <c r="G120" s="131" t="str">
        <f t="shared" ref="G120:G138" si="0">IF(E120-E121&gt;20,"oui",IF(E121-E120&gt;20,"oui","non"))</f>
        <v>non</v>
      </c>
    </row>
    <row r="121" spans="1:11" x14ac:dyDescent="0.2">
      <c r="A121" s="129">
        <f t="shared" ref="A121:A139" si="1">A120-1</f>
        <v>2023</v>
      </c>
      <c r="B121" s="132">
        <f>Saisie!C68</f>
        <v>0</v>
      </c>
      <c r="C121" s="133">
        <f t="shared" ref="C121:C139" si="2">C120+0.05</f>
        <v>0.05</v>
      </c>
      <c r="D121" s="134">
        <f t="shared" ref="D121:D139" si="3">B121*(100%-C121)</f>
        <v>0</v>
      </c>
      <c r="E121" s="130">
        <f>Saisie!B68</f>
        <v>0</v>
      </c>
      <c r="F121" s="130">
        <f t="shared" ref="F121:F139" si="4">IF(J121&lt;J$140,E121,K$140)</f>
        <v>0</v>
      </c>
      <c r="G121" s="131" t="str">
        <f t="shared" si="0"/>
        <v>non</v>
      </c>
      <c r="H121" s="130">
        <f>F121-F120</f>
        <v>0</v>
      </c>
      <c r="I121" s="134">
        <f>IF(G120="oui",D121*H121/100,0)</f>
        <v>0</v>
      </c>
      <c r="J121" s="135">
        <f t="shared" ref="J121:J139" si="5">ROW(G121)</f>
        <v>121</v>
      </c>
      <c r="K121" s="135"/>
    </row>
    <row r="122" spans="1:11" x14ac:dyDescent="0.2">
      <c r="A122" s="129">
        <f t="shared" si="1"/>
        <v>2022</v>
      </c>
      <c r="B122" s="132">
        <f>Saisie!C69</f>
        <v>0</v>
      </c>
      <c r="C122" s="133">
        <f t="shared" si="2"/>
        <v>0.1</v>
      </c>
      <c r="D122" s="134">
        <f t="shared" si="3"/>
        <v>0</v>
      </c>
      <c r="E122" s="130">
        <f>Saisie!B69</f>
        <v>0</v>
      </c>
      <c r="F122" s="130">
        <f t="shared" si="4"/>
        <v>0</v>
      </c>
      <c r="G122" s="131" t="str">
        <f t="shared" si="0"/>
        <v>non</v>
      </c>
      <c r="H122" s="130">
        <f t="shared" ref="H122:H136" si="6">F122-F$120</f>
        <v>0</v>
      </c>
      <c r="I122" s="134">
        <f>IF('Tableau de calcul'!$G$108="oui",D122*H122/100,0)</f>
        <v>0</v>
      </c>
      <c r="J122" s="135">
        <f t="shared" si="5"/>
        <v>122</v>
      </c>
      <c r="K122" s="135"/>
    </row>
    <row r="123" spans="1:11" x14ac:dyDescent="0.2">
      <c r="A123" s="129">
        <f t="shared" si="1"/>
        <v>2021</v>
      </c>
      <c r="B123" s="132">
        <f>Saisie!C70</f>
        <v>0</v>
      </c>
      <c r="C123" s="133">
        <f t="shared" si="2"/>
        <v>0.15000000000000002</v>
      </c>
      <c r="D123" s="134">
        <f t="shared" si="3"/>
        <v>0</v>
      </c>
      <c r="E123" s="130">
        <f>Saisie!B70</f>
        <v>0</v>
      </c>
      <c r="F123" s="130">
        <f t="shared" si="4"/>
        <v>0</v>
      </c>
      <c r="G123" s="131" t="str">
        <f t="shared" si="0"/>
        <v>non</v>
      </c>
      <c r="H123" s="130">
        <f t="shared" si="6"/>
        <v>0</v>
      </c>
      <c r="I123" s="134">
        <f>IF('Tableau de calcul'!$G$108="oui",D123*H123/100,0)</f>
        <v>0</v>
      </c>
      <c r="J123" s="135">
        <f t="shared" si="5"/>
        <v>123</v>
      </c>
      <c r="K123" s="135"/>
    </row>
    <row r="124" spans="1:11" x14ac:dyDescent="0.2">
      <c r="A124" s="129">
        <f t="shared" si="1"/>
        <v>2020</v>
      </c>
      <c r="B124" s="132">
        <f>Saisie!C71</f>
        <v>0</v>
      </c>
      <c r="C124" s="133">
        <f t="shared" si="2"/>
        <v>0.2</v>
      </c>
      <c r="D124" s="134">
        <f t="shared" si="3"/>
        <v>0</v>
      </c>
      <c r="E124" s="130">
        <f>Saisie!B71</f>
        <v>0</v>
      </c>
      <c r="F124" s="130">
        <f t="shared" si="4"/>
        <v>0</v>
      </c>
      <c r="G124" s="131" t="str">
        <f t="shared" si="0"/>
        <v>non</v>
      </c>
      <c r="H124" s="130">
        <f t="shared" si="6"/>
        <v>0</v>
      </c>
      <c r="I124" s="134">
        <f>IF('Tableau de calcul'!$G$108="oui",D124*H124/100,0)</f>
        <v>0</v>
      </c>
      <c r="J124" s="135">
        <f t="shared" si="5"/>
        <v>124</v>
      </c>
      <c r="K124" s="135"/>
    </row>
    <row r="125" spans="1:11" x14ac:dyDescent="0.2">
      <c r="A125" s="129">
        <f t="shared" si="1"/>
        <v>2019</v>
      </c>
      <c r="B125" s="132">
        <f>Saisie!C72</f>
        <v>0</v>
      </c>
      <c r="C125" s="133">
        <f t="shared" si="2"/>
        <v>0.25</v>
      </c>
      <c r="D125" s="134">
        <f t="shared" si="3"/>
        <v>0</v>
      </c>
      <c r="E125" s="130">
        <f>Saisie!B72</f>
        <v>0</v>
      </c>
      <c r="F125" s="130">
        <f t="shared" si="4"/>
        <v>0</v>
      </c>
      <c r="G125" s="131" t="str">
        <f t="shared" si="0"/>
        <v>non</v>
      </c>
      <c r="H125" s="130">
        <f t="shared" si="6"/>
        <v>0</v>
      </c>
      <c r="I125" s="134">
        <f>IF('Tableau de calcul'!$G$108="oui",D125*H125/100,0)</f>
        <v>0</v>
      </c>
      <c r="J125" s="135">
        <f t="shared" si="5"/>
        <v>125</v>
      </c>
      <c r="K125" s="135"/>
    </row>
    <row r="126" spans="1:11" x14ac:dyDescent="0.2">
      <c r="A126" s="129">
        <f t="shared" si="1"/>
        <v>2018</v>
      </c>
      <c r="B126" s="132">
        <f>Saisie!C73</f>
        <v>0</v>
      </c>
      <c r="C126" s="133">
        <f t="shared" si="2"/>
        <v>0.3</v>
      </c>
      <c r="D126" s="134">
        <f t="shared" si="3"/>
        <v>0</v>
      </c>
      <c r="E126" s="130">
        <f>Saisie!B73</f>
        <v>0</v>
      </c>
      <c r="F126" s="130">
        <f t="shared" si="4"/>
        <v>0</v>
      </c>
      <c r="G126" s="131" t="str">
        <f t="shared" si="0"/>
        <v>non</v>
      </c>
      <c r="H126" s="130">
        <f t="shared" si="6"/>
        <v>0</v>
      </c>
      <c r="I126" s="134">
        <f>IF('Tableau de calcul'!$G$108="oui",D126*H126/100,0)</f>
        <v>0</v>
      </c>
      <c r="J126" s="135">
        <f t="shared" si="5"/>
        <v>126</v>
      </c>
      <c r="K126" s="135"/>
    </row>
    <row r="127" spans="1:11" x14ac:dyDescent="0.2">
      <c r="A127" s="129">
        <f t="shared" si="1"/>
        <v>2017</v>
      </c>
      <c r="B127" s="132">
        <f>Saisie!C74</f>
        <v>0</v>
      </c>
      <c r="C127" s="133">
        <f t="shared" si="2"/>
        <v>0.35</v>
      </c>
      <c r="D127" s="134">
        <f t="shared" si="3"/>
        <v>0</v>
      </c>
      <c r="E127" s="130">
        <f>Saisie!B74</f>
        <v>0</v>
      </c>
      <c r="F127" s="130">
        <f t="shared" si="4"/>
        <v>0</v>
      </c>
      <c r="G127" s="131" t="str">
        <f t="shared" si="0"/>
        <v>non</v>
      </c>
      <c r="H127" s="130">
        <f t="shared" si="6"/>
        <v>0</v>
      </c>
      <c r="I127" s="134">
        <f>IF('Tableau de calcul'!$G$108="oui",D127*H127/100,0)</f>
        <v>0</v>
      </c>
      <c r="J127" s="135">
        <f t="shared" si="5"/>
        <v>127</v>
      </c>
      <c r="K127" s="135"/>
    </row>
    <row r="128" spans="1:11" x14ac:dyDescent="0.2">
      <c r="A128" s="129">
        <f t="shared" si="1"/>
        <v>2016</v>
      </c>
      <c r="B128" s="132">
        <f>Saisie!C75</f>
        <v>0</v>
      </c>
      <c r="C128" s="133">
        <f t="shared" si="2"/>
        <v>0.39999999999999997</v>
      </c>
      <c r="D128" s="134">
        <f t="shared" si="3"/>
        <v>0</v>
      </c>
      <c r="E128" s="130">
        <f>Saisie!B75</f>
        <v>0</v>
      </c>
      <c r="F128" s="130">
        <f t="shared" si="4"/>
        <v>0</v>
      </c>
      <c r="G128" s="131" t="str">
        <f t="shared" si="0"/>
        <v>non</v>
      </c>
      <c r="H128" s="130">
        <f t="shared" si="6"/>
        <v>0</v>
      </c>
      <c r="I128" s="134">
        <f>IF('Tableau de calcul'!$G$108="oui",D128*H128/100,0)</f>
        <v>0</v>
      </c>
      <c r="J128" s="135">
        <f t="shared" si="5"/>
        <v>128</v>
      </c>
      <c r="K128" s="135"/>
    </row>
    <row r="129" spans="1:11" x14ac:dyDescent="0.2">
      <c r="A129" s="129">
        <f t="shared" si="1"/>
        <v>2015</v>
      </c>
      <c r="B129" s="132">
        <f>Saisie!C76</f>
        <v>0</v>
      </c>
      <c r="C129" s="133">
        <f t="shared" si="2"/>
        <v>0.44999999999999996</v>
      </c>
      <c r="D129" s="134">
        <f t="shared" si="3"/>
        <v>0</v>
      </c>
      <c r="E129" s="130">
        <f>Saisie!B76</f>
        <v>0</v>
      </c>
      <c r="F129" s="130">
        <f t="shared" si="4"/>
        <v>0</v>
      </c>
      <c r="G129" s="131" t="str">
        <f t="shared" si="0"/>
        <v>non</v>
      </c>
      <c r="H129" s="130">
        <f t="shared" si="6"/>
        <v>0</v>
      </c>
      <c r="I129" s="134">
        <f>IF('Tableau de calcul'!$G$108="oui",D129*H129/100,0)</f>
        <v>0</v>
      </c>
      <c r="J129" s="135">
        <f t="shared" si="5"/>
        <v>129</v>
      </c>
      <c r="K129" s="135"/>
    </row>
    <row r="130" spans="1:11" x14ac:dyDescent="0.2">
      <c r="A130" s="129">
        <f t="shared" si="1"/>
        <v>2014</v>
      </c>
      <c r="B130" s="132">
        <f>Saisie!C77</f>
        <v>0</v>
      </c>
      <c r="C130" s="133">
        <f t="shared" si="2"/>
        <v>0.49999999999999994</v>
      </c>
      <c r="D130" s="134">
        <f t="shared" si="3"/>
        <v>0</v>
      </c>
      <c r="E130" s="130">
        <f>Saisie!B77</f>
        <v>0</v>
      </c>
      <c r="F130" s="130">
        <f t="shared" si="4"/>
        <v>0</v>
      </c>
      <c r="G130" s="131" t="str">
        <f t="shared" si="0"/>
        <v>non</v>
      </c>
      <c r="H130" s="130">
        <f t="shared" si="6"/>
        <v>0</v>
      </c>
      <c r="I130" s="134">
        <f>IF('Tableau de calcul'!$G$108="oui",D130*H130/100,0)</f>
        <v>0</v>
      </c>
      <c r="J130" s="135">
        <f t="shared" si="5"/>
        <v>130</v>
      </c>
      <c r="K130" s="135"/>
    </row>
    <row r="131" spans="1:11" x14ac:dyDescent="0.2">
      <c r="A131" s="129">
        <f t="shared" si="1"/>
        <v>2013</v>
      </c>
      <c r="B131" s="132">
        <f>Saisie!C78</f>
        <v>0</v>
      </c>
      <c r="C131" s="133">
        <f t="shared" si="2"/>
        <v>0.54999999999999993</v>
      </c>
      <c r="D131" s="134">
        <f t="shared" si="3"/>
        <v>0</v>
      </c>
      <c r="E131" s="130">
        <f>Saisie!B78</f>
        <v>0</v>
      </c>
      <c r="F131" s="130">
        <f t="shared" si="4"/>
        <v>0</v>
      </c>
      <c r="G131" s="131" t="str">
        <f t="shared" si="0"/>
        <v>non</v>
      </c>
      <c r="H131" s="130">
        <f t="shared" si="6"/>
        <v>0</v>
      </c>
      <c r="I131" s="134">
        <f>IF('Tableau de calcul'!$G$108="oui",D131*H131/100,0)</f>
        <v>0</v>
      </c>
      <c r="J131" s="135">
        <f t="shared" si="5"/>
        <v>131</v>
      </c>
      <c r="K131" s="135"/>
    </row>
    <row r="132" spans="1:11" x14ac:dyDescent="0.2">
      <c r="A132" s="129">
        <f t="shared" si="1"/>
        <v>2012</v>
      </c>
      <c r="B132" s="132">
        <f>Saisie!C79</f>
        <v>0</v>
      </c>
      <c r="C132" s="133">
        <f t="shared" si="2"/>
        <v>0.6</v>
      </c>
      <c r="D132" s="134">
        <f t="shared" si="3"/>
        <v>0</v>
      </c>
      <c r="E132" s="130">
        <f>Saisie!B79</f>
        <v>0</v>
      </c>
      <c r="F132" s="130">
        <f t="shared" si="4"/>
        <v>0</v>
      </c>
      <c r="G132" s="131" t="str">
        <f t="shared" si="0"/>
        <v>non</v>
      </c>
      <c r="H132" s="130">
        <f t="shared" si="6"/>
        <v>0</v>
      </c>
      <c r="I132" s="134">
        <f>IF('Tableau de calcul'!$G$108="oui",D132*H132/100,0)</f>
        <v>0</v>
      </c>
      <c r="J132" s="135">
        <f t="shared" si="5"/>
        <v>132</v>
      </c>
      <c r="K132" s="135"/>
    </row>
    <row r="133" spans="1:11" x14ac:dyDescent="0.2">
      <c r="A133" s="129">
        <f t="shared" si="1"/>
        <v>2011</v>
      </c>
      <c r="B133" s="132">
        <f>Saisie!C80</f>
        <v>0</v>
      </c>
      <c r="C133" s="133">
        <f t="shared" si="2"/>
        <v>0.65</v>
      </c>
      <c r="D133" s="134">
        <f t="shared" si="3"/>
        <v>0</v>
      </c>
      <c r="E133" s="130">
        <f>Saisie!B80</f>
        <v>0</v>
      </c>
      <c r="F133" s="130">
        <f t="shared" si="4"/>
        <v>0</v>
      </c>
      <c r="G133" s="131" t="str">
        <f t="shared" si="0"/>
        <v>non</v>
      </c>
      <c r="H133" s="130">
        <f t="shared" si="6"/>
        <v>0</v>
      </c>
      <c r="I133" s="134">
        <f>IF('Tableau de calcul'!$G$108="oui",D133*H133/100,0)</f>
        <v>0</v>
      </c>
      <c r="J133" s="135">
        <f t="shared" si="5"/>
        <v>133</v>
      </c>
      <c r="K133" s="135"/>
    </row>
    <row r="134" spans="1:11" x14ac:dyDescent="0.2">
      <c r="A134" s="129">
        <f t="shared" si="1"/>
        <v>2010</v>
      </c>
      <c r="B134" s="132">
        <f>Saisie!C81</f>
        <v>0</v>
      </c>
      <c r="C134" s="133">
        <f t="shared" si="2"/>
        <v>0.70000000000000007</v>
      </c>
      <c r="D134" s="134">
        <f t="shared" si="3"/>
        <v>0</v>
      </c>
      <c r="E134" s="130">
        <f>Saisie!B81</f>
        <v>0</v>
      </c>
      <c r="F134" s="130">
        <f t="shared" si="4"/>
        <v>0</v>
      </c>
      <c r="G134" s="131" t="str">
        <f t="shared" si="0"/>
        <v>non</v>
      </c>
      <c r="H134" s="130">
        <f t="shared" si="6"/>
        <v>0</v>
      </c>
      <c r="I134" s="134">
        <f>IF('Tableau de calcul'!$G$108="oui",D134*H134/100,0)</f>
        <v>0</v>
      </c>
      <c r="J134" s="135">
        <f t="shared" si="5"/>
        <v>134</v>
      </c>
      <c r="K134" s="135"/>
    </row>
    <row r="135" spans="1:11" x14ac:dyDescent="0.2">
      <c r="A135" s="129">
        <f t="shared" si="1"/>
        <v>2009</v>
      </c>
      <c r="B135" s="132">
        <f>Saisie!C82</f>
        <v>0</v>
      </c>
      <c r="C135" s="133">
        <f t="shared" si="2"/>
        <v>0.75000000000000011</v>
      </c>
      <c r="D135" s="134">
        <f t="shared" si="3"/>
        <v>0</v>
      </c>
      <c r="E135" s="130">
        <f>Saisie!B82</f>
        <v>0</v>
      </c>
      <c r="F135" s="130">
        <f t="shared" si="4"/>
        <v>0</v>
      </c>
      <c r="G135" s="131" t="str">
        <f t="shared" si="0"/>
        <v>non</v>
      </c>
      <c r="H135" s="130">
        <f t="shared" si="6"/>
        <v>0</v>
      </c>
      <c r="I135" s="134">
        <f>IF('Tableau de calcul'!$G$108="oui",D135*H135/100,0)</f>
        <v>0</v>
      </c>
      <c r="J135" s="135">
        <f t="shared" si="5"/>
        <v>135</v>
      </c>
      <c r="K135" s="135"/>
    </row>
    <row r="136" spans="1:11" x14ac:dyDescent="0.2">
      <c r="A136" s="129">
        <f t="shared" si="1"/>
        <v>2008</v>
      </c>
      <c r="B136" s="132">
        <f>Saisie!C83</f>
        <v>0</v>
      </c>
      <c r="C136" s="133">
        <f t="shared" si="2"/>
        <v>0.80000000000000016</v>
      </c>
      <c r="D136" s="134">
        <f t="shared" si="3"/>
        <v>0</v>
      </c>
      <c r="E136" s="130">
        <f>Saisie!B83</f>
        <v>0</v>
      </c>
      <c r="F136" s="130">
        <f t="shared" si="4"/>
        <v>0</v>
      </c>
      <c r="G136" s="131" t="str">
        <f t="shared" si="0"/>
        <v>non</v>
      </c>
      <c r="H136" s="130">
        <f t="shared" si="6"/>
        <v>0</v>
      </c>
      <c r="I136" s="134">
        <f>IF('Tableau de calcul'!$G$108="oui",D136*H136/100,0)</f>
        <v>0</v>
      </c>
      <c r="J136" s="135">
        <f t="shared" si="5"/>
        <v>136</v>
      </c>
      <c r="K136" s="135"/>
    </row>
    <row r="137" spans="1:11" x14ac:dyDescent="0.2">
      <c r="A137" s="129">
        <f t="shared" si="1"/>
        <v>2007</v>
      </c>
      <c r="B137" s="132">
        <f>Saisie!C84</f>
        <v>0</v>
      </c>
      <c r="C137" s="133">
        <f t="shared" si="2"/>
        <v>0.8500000000000002</v>
      </c>
      <c r="D137" s="134">
        <f t="shared" si="3"/>
        <v>0</v>
      </c>
      <c r="E137" s="130">
        <f>Saisie!B84</f>
        <v>0</v>
      </c>
      <c r="F137" s="130">
        <f t="shared" si="4"/>
        <v>0</v>
      </c>
      <c r="G137" s="131" t="str">
        <f t="shared" si="0"/>
        <v>non</v>
      </c>
      <c r="H137" s="130">
        <f>F137-F$120</f>
        <v>0</v>
      </c>
      <c r="I137" s="134">
        <f>IF('Tableau de calcul'!$G$108="oui",D137*H137/100,0)</f>
        <v>0</v>
      </c>
      <c r="J137" s="135">
        <f t="shared" si="5"/>
        <v>137</v>
      </c>
      <c r="K137" s="135"/>
    </row>
    <row r="138" spans="1:11" x14ac:dyDescent="0.2">
      <c r="A138" s="129">
        <f t="shared" si="1"/>
        <v>2006</v>
      </c>
      <c r="B138" s="132">
        <f>Saisie!C85</f>
        <v>0</v>
      </c>
      <c r="C138" s="133">
        <f t="shared" si="2"/>
        <v>0.90000000000000024</v>
      </c>
      <c r="D138" s="134">
        <f t="shared" si="3"/>
        <v>0</v>
      </c>
      <c r="E138" s="130">
        <f>Saisie!B85</f>
        <v>0</v>
      </c>
      <c r="F138" s="130">
        <f t="shared" si="4"/>
        <v>0</v>
      </c>
      <c r="G138" s="131" t="str">
        <f t="shared" si="0"/>
        <v>non</v>
      </c>
      <c r="H138" s="130">
        <f>F138-F$120</f>
        <v>0</v>
      </c>
      <c r="I138" s="134">
        <f>IF('Tableau de calcul'!$G$108="oui",D138*H138/100,0)</f>
        <v>0</v>
      </c>
      <c r="J138" s="135">
        <f t="shared" si="5"/>
        <v>138</v>
      </c>
      <c r="K138" s="135"/>
    </row>
    <row r="139" spans="1:11" x14ac:dyDescent="0.2">
      <c r="A139" s="136">
        <f t="shared" si="1"/>
        <v>2005</v>
      </c>
      <c r="B139" s="137">
        <f>Saisie!C86</f>
        <v>0</v>
      </c>
      <c r="C139" s="138">
        <f t="shared" si="2"/>
        <v>0.95000000000000029</v>
      </c>
      <c r="D139" s="139">
        <f t="shared" si="3"/>
        <v>0</v>
      </c>
      <c r="E139" s="140">
        <f>Saisie!B86</f>
        <v>0</v>
      </c>
      <c r="F139" s="140">
        <f t="shared" si="4"/>
        <v>0</v>
      </c>
      <c r="G139" s="151"/>
      <c r="H139" s="140">
        <f>F139-F$120</f>
        <v>0</v>
      </c>
      <c r="I139" s="139">
        <f>IF('Tableau de calcul'!$G$108="oui",D139*H139/100,0)</f>
        <v>0</v>
      </c>
      <c r="J139" s="141">
        <f t="shared" si="5"/>
        <v>139</v>
      </c>
      <c r="K139" s="141"/>
    </row>
    <row r="140" spans="1:11" ht="26.25" x14ac:dyDescent="0.25">
      <c r="A140" s="142" t="s">
        <v>111</v>
      </c>
      <c r="B140" s="6"/>
      <c r="C140" s="6"/>
      <c r="D140" s="6"/>
      <c r="E140" s="6"/>
      <c r="F140" s="6"/>
      <c r="G140" s="6"/>
      <c r="I140" s="143">
        <f>ROUND(SUM(I121:I139)*20,0)/20</f>
        <v>0</v>
      </c>
      <c r="J140" s="144" t="str">
        <f>_xlfn.XLOOKUP("oui",G121:G139,J121:J139,"pas de changement")</f>
        <v>pas de changement</v>
      </c>
      <c r="K140" s="145" t="str">
        <f>_xlfn.XLOOKUP("oui",G121:G138,E121:E138,"pas de changement")</f>
        <v>pas de changement</v>
      </c>
    </row>
    <row r="141" spans="1:11" ht="15" x14ac:dyDescent="0.25">
      <c r="B141" s="129"/>
      <c r="J141" s="146"/>
      <c r="K141" s="146"/>
    </row>
    <row r="142" spans="1:11" ht="15" x14ac:dyDescent="0.25">
      <c r="A142" s="126" t="s">
        <v>112</v>
      </c>
      <c r="C142" s="66"/>
      <c r="D142" s="66"/>
      <c r="E142" s="66"/>
      <c r="F142" s="66"/>
      <c r="G142" s="66"/>
      <c r="H142" s="66"/>
    </row>
    <row r="143" spans="1:11" ht="67.5" x14ac:dyDescent="0.2">
      <c r="A143" s="127" t="s">
        <v>22</v>
      </c>
      <c r="B143" s="128" t="s">
        <v>60</v>
      </c>
      <c r="C143" s="128" t="s">
        <v>61</v>
      </c>
      <c r="D143" s="128" t="s">
        <v>62</v>
      </c>
      <c r="E143" s="128" t="s">
        <v>63</v>
      </c>
      <c r="F143" s="128" t="s">
        <v>64</v>
      </c>
      <c r="G143" s="128" t="s">
        <v>119</v>
      </c>
      <c r="H143" s="128" t="s">
        <v>65</v>
      </c>
      <c r="I143" s="128" t="s">
        <v>12</v>
      </c>
      <c r="J143" s="128" t="s">
        <v>66</v>
      </c>
      <c r="K143" s="128" t="s">
        <v>110</v>
      </c>
    </row>
    <row r="144" spans="1:11" x14ac:dyDescent="0.2">
      <c r="A144" s="70"/>
      <c r="B144" s="70"/>
      <c r="C144" s="70"/>
      <c r="D144" s="1"/>
      <c r="E144" s="71"/>
      <c r="F144" s="71"/>
      <c r="G144" s="71"/>
      <c r="H144" s="70"/>
      <c r="I144" s="1"/>
    </row>
    <row r="145" spans="1:12" x14ac:dyDescent="0.2">
      <c r="A145" s="129">
        <f>A120</f>
        <v>2024</v>
      </c>
      <c r="B145" s="147"/>
      <c r="C145" s="147"/>
      <c r="D145" s="147"/>
      <c r="E145" s="148">
        <f>E120</f>
        <v>0</v>
      </c>
      <c r="F145" s="130">
        <f>E145</f>
        <v>0</v>
      </c>
      <c r="G145" s="131" t="str">
        <f>IF(E145-E146&gt;20,"oui",IF(E146-E145&gt;20,"oui","non"))</f>
        <v>non</v>
      </c>
      <c r="H145" s="147"/>
      <c r="I145" s="147"/>
      <c r="J145" s="135"/>
    </row>
    <row r="146" spans="1:12" x14ac:dyDescent="0.2">
      <c r="A146" s="129">
        <f>A121</f>
        <v>2023</v>
      </c>
      <c r="B146" s="132">
        <f>Saisie!D68</f>
        <v>0</v>
      </c>
      <c r="C146" s="133">
        <f>C145+0.2</f>
        <v>0.2</v>
      </c>
      <c r="D146" s="134">
        <f>B146*(100%-C146)</f>
        <v>0</v>
      </c>
      <c r="E146" s="148">
        <f>E121</f>
        <v>0</v>
      </c>
      <c r="F146" s="130">
        <f>IF(J146&lt;J$150,E146,K$150)</f>
        <v>0</v>
      </c>
      <c r="G146" s="131" t="str">
        <f>IF(E146-E147&gt;20,"oui",IF(E147-E146&gt;20,"oui","non"))</f>
        <v>non</v>
      </c>
      <c r="H146" s="130">
        <f>F146-F$145</f>
        <v>0</v>
      </c>
      <c r="I146" s="134">
        <f>IF('Tableau de calcul'!$G$108="oui",D146*H146/100,0)</f>
        <v>0</v>
      </c>
      <c r="J146" s="135">
        <f>ROW(G146)</f>
        <v>146</v>
      </c>
      <c r="L146" s="16"/>
    </row>
    <row r="147" spans="1:12" x14ac:dyDescent="0.2">
      <c r="A147" s="129">
        <f>A146-1</f>
        <v>2022</v>
      </c>
      <c r="B147" s="132">
        <f>Saisie!D69</f>
        <v>0</v>
      </c>
      <c r="C147" s="133">
        <f>C146+0.2</f>
        <v>0.4</v>
      </c>
      <c r="D147" s="134">
        <f>B147*(100%-C147)</f>
        <v>0</v>
      </c>
      <c r="E147" s="148">
        <f>E122</f>
        <v>0</v>
      </c>
      <c r="F147" s="130">
        <f>IF(J147&lt;J$150,E147,K$150)</f>
        <v>0</v>
      </c>
      <c r="G147" s="131" t="str">
        <f>IF(E147-E148&gt;20,"oui",IF(E148-E147&gt;20,"oui","non"))</f>
        <v>non</v>
      </c>
      <c r="H147" s="130">
        <f>F147-F$145</f>
        <v>0</v>
      </c>
      <c r="I147" s="134">
        <f>IF('Tableau de calcul'!$G$108="oui",D147*H147/100,0)</f>
        <v>0</v>
      </c>
      <c r="J147" s="135">
        <f>ROW(G147)</f>
        <v>147</v>
      </c>
      <c r="L147" s="16"/>
    </row>
    <row r="148" spans="1:12" x14ac:dyDescent="0.2">
      <c r="A148" s="129">
        <f>A147-1</f>
        <v>2021</v>
      </c>
      <c r="B148" s="132">
        <f>Saisie!D70</f>
        <v>0</v>
      </c>
      <c r="C148" s="133">
        <f>C147+0.2</f>
        <v>0.60000000000000009</v>
      </c>
      <c r="D148" s="134">
        <f>B148*(100%-C148)</f>
        <v>0</v>
      </c>
      <c r="E148" s="148">
        <f>E123</f>
        <v>0</v>
      </c>
      <c r="F148" s="130">
        <f>IF(J148&lt;J$150,E148,K$150)</f>
        <v>0</v>
      </c>
      <c r="G148" s="131" t="str">
        <f>IF(E148-E149&gt;20,"oui",IF(E149-E148&gt;20,"oui","non"))</f>
        <v>non</v>
      </c>
      <c r="H148" s="130">
        <f>F148-F$145</f>
        <v>0</v>
      </c>
      <c r="I148" s="134">
        <f>IF('Tableau de calcul'!$G$108="oui",D148*H148/100,0)</f>
        <v>0</v>
      </c>
      <c r="J148" s="135">
        <f>ROW(G148)</f>
        <v>148</v>
      </c>
      <c r="L148" s="16"/>
    </row>
    <row r="149" spans="1:12" x14ac:dyDescent="0.2">
      <c r="A149" s="136">
        <f>A148-1</f>
        <v>2020</v>
      </c>
      <c r="B149" s="137">
        <f>Saisie!D71</f>
        <v>0</v>
      </c>
      <c r="C149" s="138">
        <f>C148+0.2</f>
        <v>0.8</v>
      </c>
      <c r="D149" s="139">
        <f>B149*(100%-C149)</f>
        <v>0</v>
      </c>
      <c r="E149" s="149">
        <f>E124</f>
        <v>0</v>
      </c>
      <c r="F149" s="140">
        <f>IF(J149&lt;J$150,E149,K$150)</f>
        <v>0</v>
      </c>
      <c r="G149" s="151" t="s">
        <v>2</v>
      </c>
      <c r="H149" s="140">
        <f>F149-F$145</f>
        <v>0</v>
      </c>
      <c r="I149" s="139">
        <f>IF('Tableau de calcul'!$G$108="oui",D149*H149/100,0)</f>
        <v>0</v>
      </c>
      <c r="J149" s="141">
        <f>ROW(G149)</f>
        <v>149</v>
      </c>
      <c r="K149" s="150"/>
      <c r="L149" s="16"/>
    </row>
    <row r="150" spans="1:12" ht="26.25" x14ac:dyDescent="0.25">
      <c r="A150" s="142" t="s">
        <v>113</v>
      </c>
      <c r="B150" s="6"/>
      <c r="C150" s="6"/>
      <c r="D150" s="6"/>
      <c r="E150" s="6"/>
      <c r="F150" s="6"/>
      <c r="G150" s="6"/>
      <c r="H150" s="6"/>
      <c r="I150" s="143">
        <f>ROUND(SUM(I146:I149)*20,0)/20</f>
        <v>0</v>
      </c>
      <c r="J150" s="144" t="str">
        <f>_xlfn.XLOOKUP("oui",G146:G148,J146:J148,"pas de changement")</f>
        <v>pas de changement</v>
      </c>
      <c r="K150" s="145" t="str">
        <f>_xlfn.XLOOKUP("oui",G146:G148,E146:E148,"pas de changement")</f>
        <v>pas de changement</v>
      </c>
    </row>
    <row r="166" spans="2:2" ht="15" x14ac:dyDescent="0.25">
      <c r="B166" s="6"/>
    </row>
    <row r="177" spans="2:2" ht="15" x14ac:dyDescent="0.25">
      <c r="B177" s="6"/>
    </row>
    <row r="193" s="5" customFormat="1" x14ac:dyDescent="0.2"/>
    <row r="194" s="5" customFormat="1" x14ac:dyDescent="0.2"/>
    <row r="195" s="5" customFormat="1" x14ac:dyDescent="0.2"/>
    <row r="196" s="5" customFormat="1" x14ac:dyDescent="0.2"/>
    <row r="197" s="5" customFormat="1" x14ac:dyDescent="0.2"/>
    <row r="198" s="5" customFormat="1" x14ac:dyDescent="0.2"/>
    <row r="199" s="5" customFormat="1" x14ac:dyDescent="0.2"/>
    <row r="200" s="5" customFormat="1" x14ac:dyDescent="0.2"/>
    <row r="201" s="5" customFormat="1" x14ac:dyDescent="0.2"/>
    <row r="202" s="5" customFormat="1" x14ac:dyDescent="0.2"/>
    <row r="203" s="5" customFormat="1" x14ac:dyDescent="0.2"/>
    <row r="204" s="5" customFormat="1" x14ac:dyDescent="0.2"/>
    <row r="205" s="5" customFormat="1" x14ac:dyDescent="0.2"/>
    <row r="206" s="5" customFormat="1" x14ac:dyDescent="0.2"/>
    <row r="207" s="5" customFormat="1" x14ac:dyDescent="0.2"/>
    <row r="208" s="5" customFormat="1" x14ac:dyDescent="0.2"/>
    <row r="209" s="5" customFormat="1" x14ac:dyDescent="0.2"/>
    <row r="210" s="5" customFormat="1" x14ac:dyDescent="0.2"/>
    <row r="211" s="5" customFormat="1" x14ac:dyDescent="0.2"/>
    <row r="212" s="5" customFormat="1" x14ac:dyDescent="0.2"/>
    <row r="213" s="5" customFormat="1" x14ac:dyDescent="0.2"/>
    <row r="214" s="5" customFormat="1" x14ac:dyDescent="0.2"/>
    <row r="215" s="5" customFormat="1" x14ac:dyDescent="0.2"/>
    <row r="216" s="5" customFormat="1" x14ac:dyDescent="0.2"/>
    <row r="217" s="5" customFormat="1" x14ac:dyDescent="0.2"/>
    <row r="218" s="5" customFormat="1" x14ac:dyDescent="0.2"/>
    <row r="219" s="5" customFormat="1" x14ac:dyDescent="0.2"/>
    <row r="220" s="5" customFormat="1" x14ac:dyDescent="0.2"/>
    <row r="221" s="5" customFormat="1" x14ac:dyDescent="0.2"/>
    <row r="222" s="5" customFormat="1" x14ac:dyDescent="0.2"/>
    <row r="223" s="5" customFormat="1" x14ac:dyDescent="0.2"/>
    <row r="224" s="5" customFormat="1" x14ac:dyDescent="0.2"/>
    <row r="225" s="5" customFormat="1" x14ac:dyDescent="0.2"/>
    <row r="226" s="5" customFormat="1" x14ac:dyDescent="0.2"/>
    <row r="227" s="5" customFormat="1" x14ac:dyDescent="0.2"/>
    <row r="228" s="5" customFormat="1" x14ac:dyDescent="0.2"/>
    <row r="229" s="5" customFormat="1" x14ac:dyDescent="0.2"/>
    <row r="230" s="5" customFormat="1" x14ac:dyDescent="0.2"/>
    <row r="231" s="5" customFormat="1" x14ac:dyDescent="0.2"/>
    <row r="232" s="5" customFormat="1" x14ac:dyDescent="0.2"/>
    <row r="233" s="5" customFormat="1" x14ac:dyDescent="0.2"/>
    <row r="234" s="5" customFormat="1" x14ac:dyDescent="0.2"/>
    <row r="235" s="5" customFormat="1" x14ac:dyDescent="0.2"/>
    <row r="236" s="5" customFormat="1" x14ac:dyDescent="0.2"/>
    <row r="237" s="5" customFormat="1" x14ac:dyDescent="0.2"/>
    <row r="238" s="5" customFormat="1" x14ac:dyDescent="0.2"/>
    <row r="239" s="5" customFormat="1" x14ac:dyDescent="0.2"/>
    <row r="240" s="5" customFormat="1" x14ac:dyDescent="0.2"/>
    <row r="241" s="5" customFormat="1" x14ac:dyDescent="0.2"/>
    <row r="242" s="5" customFormat="1" x14ac:dyDescent="0.2"/>
    <row r="243" s="5" customFormat="1" x14ac:dyDescent="0.2"/>
    <row r="244" s="5" customFormat="1" x14ac:dyDescent="0.2"/>
    <row r="245" s="5" customFormat="1" x14ac:dyDescent="0.2"/>
    <row r="246" s="5" customFormat="1" x14ac:dyDescent="0.2"/>
    <row r="247" s="5" customFormat="1" x14ac:dyDescent="0.2"/>
    <row r="248" s="5" customFormat="1" x14ac:dyDescent="0.2"/>
    <row r="249" s="5" customFormat="1" x14ac:dyDescent="0.2"/>
    <row r="250" s="5" customFormat="1" x14ac:dyDescent="0.2"/>
    <row r="251" s="5" customFormat="1" x14ac:dyDescent="0.2"/>
    <row r="252" s="5" customFormat="1" x14ac:dyDescent="0.2"/>
    <row r="253" s="5" customFormat="1" x14ac:dyDescent="0.2"/>
  </sheetData>
  <sheetProtection formatCells="0" formatColumns="0" formatRows="0" insertColumns="0" insertRows="0" insertHyperlinks="0" deleteColumns="0" deleteRows="0" sort="0" autoFilter="0" pivotTables="0"/>
  <mergeCells count="38">
    <mergeCell ref="A87:D88"/>
    <mergeCell ref="A86:D86"/>
    <mergeCell ref="A79:D79"/>
    <mergeCell ref="A72:D72"/>
    <mergeCell ref="A70:D70"/>
    <mergeCell ref="A50:D50"/>
    <mergeCell ref="A51:D51"/>
    <mergeCell ref="A61:D61"/>
    <mergeCell ref="A57:D57"/>
    <mergeCell ref="A77:D77"/>
    <mergeCell ref="A60:D60"/>
    <mergeCell ref="A54:D54"/>
    <mergeCell ref="A68:D68"/>
    <mergeCell ref="A73:D73"/>
    <mergeCell ref="A71:D71"/>
    <mergeCell ref="A67:D67"/>
    <mergeCell ref="A69:D69"/>
    <mergeCell ref="A91:D91"/>
    <mergeCell ref="A111:D111"/>
    <mergeCell ref="A114:D114"/>
    <mergeCell ref="A93:D93"/>
    <mergeCell ref="A101:D101"/>
    <mergeCell ref="A104:D104"/>
    <mergeCell ref="A105:D105"/>
    <mergeCell ref="A106:D106"/>
    <mergeCell ref="A3:D3"/>
    <mergeCell ref="A7:D7"/>
    <mergeCell ref="A8:D8"/>
    <mergeCell ref="A49:D49"/>
    <mergeCell ref="A24:D24"/>
    <mergeCell ref="A34:D34"/>
    <mergeCell ref="A13:D13"/>
    <mergeCell ref="A14:D14"/>
    <mergeCell ref="A47:D47"/>
    <mergeCell ref="A48:D48"/>
    <mergeCell ref="A35:D35"/>
    <mergeCell ref="A28:D28"/>
    <mergeCell ref="A29:D29"/>
  </mergeCells>
  <pageMargins left="0.7" right="0.7" top="0.78740157499999996" bottom="0.78740157499999996" header="0.3" footer="0.3"/>
  <pageSetup paperSize="9" scale="41"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kt Management Dokument" ma:contentTypeID="0x01010042AA578C1F2AEA449886D6CC0B96CFC3010100F84BAE3DA3674D418F65B107A0ED8A85" ma:contentTypeVersion="16" ma:contentTypeDescription="Ein neues Projekt Management Dokument erstellen" ma:contentTypeScope="" ma:versionID="f6e3ef2842fe1a036a3c507071550341">
  <xsd:schema xmlns:xsd="http://www.w3.org/2001/XMLSchema" xmlns:xs="http://www.w3.org/2001/XMLSchema" xmlns:p="http://schemas.microsoft.com/office/2006/metadata/properties" xmlns:ns1="http://schemas.microsoft.com/sharepoint/v3" xmlns:ns2="99d7bc52-8cda-49bf-97a2-2cbaaebc3be5" targetNamespace="http://schemas.microsoft.com/office/2006/metadata/properties" ma:root="true" ma:fieldsID="2a0a1278c6ed96ce1b980909ed44d1b4" ns1:_="" ns2:_="">
    <xsd:import namespace="http://schemas.microsoft.com/sharepoint/v3"/>
    <xsd:import namespace="99d7bc52-8cda-49bf-97a2-2cbaaebc3be5"/>
    <xsd:element name="properties">
      <xsd:complexType>
        <xsd:sequence>
          <xsd:element name="documentManagement">
            <xsd:complexType>
              <xsd:all>
                <xsd:element ref="ns1:vosDocOrganisation" minOccurs="0"/>
                <xsd:element ref="ns1:vosDocOrganisationShort" minOccurs="0"/>
                <xsd:element ref="ns1:vosDocState" minOccurs="0"/>
                <xsd:element ref="ns1:vosDocClassification" minOccurs="0"/>
                <xsd:element ref="ns1:vosProjectPhase" minOccurs="0"/>
                <xsd:element ref="ns1:vosProjectDeliverable" minOccurs="0"/>
                <xsd:element ref="ns1:vosProjectName" minOccurs="0"/>
                <xsd:element ref="ns1:vosProjectShort" minOccurs="0"/>
                <xsd:element ref="ns1:vosProjectNr" minOccurs="0"/>
                <xsd:element ref="ns1:vosProjectLead" minOccurs="0"/>
                <xsd:element ref="ns1:vosProjectCustomer" minOccurs="0"/>
                <xsd:element ref="ns1:vosProjectMgmtActivity" minOccurs="0"/>
                <xsd:element ref="ns1:vosDocVer" minOccurs="0"/>
                <xsd:element ref="ns2:Versionsbemerk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osDocOrganisation" ma:index="8" nillable="true" ma:displayName="Organisation" ma:default="" ma:internalName="vosDocOrganisation">
      <xsd:simpleType>
        <xsd:restriction base="dms:Text"/>
      </xsd:simpleType>
    </xsd:element>
    <xsd:element name="vosDocOrganisationShort" ma:index="9" nillable="true" ma:displayName="Organisation Abkürzung" ma:default="" ma:internalName="vosDocOrganisationShort">
      <xsd:simpleType>
        <xsd:restriction base="dms:Text"/>
      </xsd:simpleType>
    </xsd:element>
    <xsd:element name="vosDocState" ma:index="10" nillable="true" ma:displayName="Dokument Status" ma:default="in Arbeit" ma:format="Dropdown" ma:internalName="vosDocState" ma:readOnly="false">
      <xsd:simpleType>
        <xsd:restriction base="dms:Choice">
          <xsd:enumeration value="in Arbeit"/>
          <xsd:enumeration value="zur Prüfung"/>
          <xsd:enumeration value="genehmigt zur Nutzung"/>
        </xsd:restriction>
      </xsd:simpleType>
    </xsd:element>
    <xsd:element name="vosDocClassification" ma:index="11" nillable="true" ma:displayName="Klassifizierung" ma:default="nicht klassiert" ma:format="Dropdown" ma:internalName="vosDocClassification" ma:readOnly="false">
      <xsd:simpleType>
        <xsd:restriction base="dms:Choice">
          <xsd:enumeration value="nicht klassiert"/>
          <xsd:enumeration value="intern"/>
          <xsd:enumeration value="vetraulich"/>
        </xsd:restriction>
      </xsd:simpleType>
    </xsd:element>
    <xsd:element name="vosProjectPhase" ma:index="12" nillable="true" ma:displayName="Projektphase" ma:format="Dropdown" ma:internalName="vosProjectPhase" ma:readOnly="false">
      <xsd:simpleType>
        <xsd:restriction base="dms:Choice">
          <xsd:enumeration value="Initalisierung"/>
          <xsd:enumeration value="Voranalyse"/>
          <xsd:enumeration value="Konzept"/>
          <xsd:enumeration value="Realisierung"/>
          <xsd:enumeration value="Implementation"/>
          <xsd:enumeration value="Einführung"/>
          <xsd:enumeration value="Abschluss"/>
        </xsd:restriction>
      </xsd:simpleType>
    </xsd:element>
    <xsd:element name="vosProjectDeliverable" ma:index="13" nillable="true" ma:displayName="Ergebnistyp" ma:format="Dropdown" ma:internalName="vosProjectDeliverable" ma:readOnly="false">
      <xsd:simpleType>
        <xsd:restriction base="dms:Choice">
          <xsd:enumeration value="Anwendungshandbuch"/>
          <xsd:enumeration value="Arbeitsauftrag"/>
          <xsd:enumeration value="Ausbildungskonzept"/>
          <xsd:enumeration value="Bedarfsanforderung"/>
          <xsd:enumeration value="Bericht"/>
          <xsd:enumeration value="Betriebshandbuch"/>
          <xsd:enumeration value="Einführungskonzept"/>
          <xsd:enumeration value="Evaluationsbericht"/>
          <xsd:enumeration value="Kriterienkatalog"/>
          <xsd:enumeration value="Lösungsvorschläge"/>
          <xsd:enumeration value="Offerte"/>
          <xsd:enumeration value="Organisationshandbuch"/>
          <xsd:enumeration value="Parametrisierungskonzept"/>
          <xsd:enumeration value="Pflichtenheft"/>
          <xsd:enumeration value="Projektantrag"/>
          <xsd:enumeration value="Projektentscheide"/>
          <xsd:enumeration value="Projekterfahrungen"/>
          <xsd:enumeration value="Projekthandbuch"/>
          <xsd:enumeration value="Projektplan"/>
          <xsd:enumeration value="Protokoll"/>
          <xsd:enumeration value="Prototyp"/>
          <xsd:enumeration value="Prozess- und Organisationsbeschreibung"/>
          <xsd:enumeration value="Supporthandbuch"/>
          <xsd:enumeration value="Systemanforderungen"/>
          <xsd:enumeration value="Systemarchitektur"/>
          <xsd:enumeration value="Systemziele"/>
          <xsd:enumeration value="Vertrag"/>
          <xsd:enumeration value="Wirtschaftlichkeit"/>
        </xsd:restriction>
      </xsd:simpleType>
    </xsd:element>
    <xsd:element name="vosProjectName" ma:index="14" nillable="true" ma:displayName="Projektname" ma:default="" ma:internalName="vosProjectName">
      <xsd:simpleType>
        <xsd:restriction base="dms:Text"/>
      </xsd:simpleType>
    </xsd:element>
    <xsd:element name="vosProjectShort" ma:index="15" nillable="true" ma:displayName="Projektabkürzung" ma:default="" ma:internalName="vosProjectShort">
      <xsd:simpleType>
        <xsd:restriction base="dms:Text"/>
      </xsd:simpleType>
    </xsd:element>
    <xsd:element name="vosProjectNr" ma:index="16" nillable="true" ma:displayName="Projektnummer" ma:default="" ma:internalName="vosProjectNr">
      <xsd:simpleType>
        <xsd:restriction base="dms:Text"/>
      </xsd:simpleType>
    </xsd:element>
    <xsd:element name="vosProjectLead" ma:index="17" nillable="true" ma:displayName="Projektleiter" ma:default="" ma:internalName="vosProjectLead">
      <xsd:simpleType>
        <xsd:restriction base="dms:Text"/>
      </xsd:simpleType>
    </xsd:element>
    <xsd:element name="vosProjectCustomer" ma:index="18" nillable="true" ma:displayName="Auftraggeber" ma:default="" ma:internalName="vosProjectCustomer">
      <xsd:simpleType>
        <xsd:restriction base="dms:Text"/>
      </xsd:simpleType>
    </xsd:element>
    <xsd:element name="vosProjectMgmtActivity" ma:index="19" nillable="true" ma:displayName="Projektführung" ma:format="Dropdown" ma:internalName="vosProjectMgmtActivity" ma:readOnly="false">
      <xsd:simpleType>
        <xsd:restriction base="dms:Choice">
          <xsd:enumeration value="Projektmanagement"/>
          <xsd:enumeration value="Risikomanagement"/>
          <xsd:enumeration value="Qualitätssicherung"/>
          <xsd:enumeration value="Konfigurationsmanagement"/>
          <xsd:enumeration value="Projektmarketing"/>
        </xsd:restriction>
      </xsd:simpleType>
    </xsd:element>
    <xsd:element name="vosDocVer" ma:index="20" nillable="true" ma:displayName="Dok Version" ma:default="" ma:internalName="vosDocVer">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d7bc52-8cda-49bf-97a2-2cbaaebc3be5" elementFormDefault="qualified">
    <xsd:import namespace="http://schemas.microsoft.com/office/2006/documentManagement/types"/>
    <xsd:import namespace="http://schemas.microsoft.com/office/infopath/2007/PartnerControls"/>
    <xsd:element name="Versionsbemerkung" ma:index="21" nillable="true" ma:displayName="Versionsbemerkung" ma:internalName="Versionsbemerkun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ma:readOnly="tru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osDocOrganisation xmlns="http://schemas.microsoft.com/sharepoint/v3" xsi:nil="true"/>
    <vosDocOrganisationShort xmlns="http://schemas.microsoft.com/sharepoint/v3" xsi:nil="true"/>
    <vosProjectNr xmlns="http://schemas.microsoft.com/sharepoint/v3" xsi:nil="true"/>
    <vosDocState xmlns="http://schemas.microsoft.com/sharepoint/v3">in Arbeit</vosDocState>
    <vosProjectCustomer xmlns="http://schemas.microsoft.com/sharepoint/v3" xsi:nil="true"/>
    <vosProjectPhase xmlns="http://schemas.microsoft.com/sharepoint/v3" xsi:nil="true"/>
    <vosProjectShort xmlns="http://schemas.microsoft.com/sharepoint/v3" xsi:nil="true"/>
    <vosDocVer xmlns="http://schemas.microsoft.com/sharepoint/v3" xsi:nil="true"/>
    <vosDocClassification xmlns="http://schemas.microsoft.com/sharepoint/v3">nicht klassiert</vosDocClassification>
    <vosProjectDeliverable xmlns="http://schemas.microsoft.com/sharepoint/v3" xsi:nil="true"/>
    <vosProjectName xmlns="http://schemas.microsoft.com/sharepoint/v3" xsi:nil="true"/>
    <vosProjectLead xmlns="http://schemas.microsoft.com/sharepoint/v3" xsi:nil="true"/>
    <vosProjectMgmtActivity xmlns="http://schemas.microsoft.com/sharepoint/v3" xsi:nil="true"/>
    <Versionsbemerkung xmlns="99d7bc52-8cda-49bf-97a2-2cbaaebc3be5" xsi:nil="true"/>
  </documentManagement>
</p:properties>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EDF9B085-1775-4AA3-974F-044D1750CD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9d7bc52-8cda-49bf-97a2-2cbaaebc3b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268AFA-2C26-404F-894C-FD955BD11D9F}">
  <ds:schemaRefs>
    <ds:schemaRef ds:uri="http://schemas.openxmlformats.org/package/2006/metadata/core-properties"/>
    <ds:schemaRef ds:uri="http://purl.org/dc/terms/"/>
    <ds:schemaRef ds:uri="http://schemas.microsoft.com/sharepoint/v3"/>
    <ds:schemaRef ds:uri="http://www.w3.org/XML/1998/namespace"/>
    <ds:schemaRef ds:uri="http://purl.org/dc/elements/1.1/"/>
    <ds:schemaRef ds:uri="http://schemas.microsoft.com/office/2006/documentManagement/types"/>
    <ds:schemaRef ds:uri="http://schemas.microsoft.com/office/infopath/2007/PartnerControls"/>
    <ds:schemaRef ds:uri="99d7bc52-8cda-49bf-97a2-2cbaaebc3be5"/>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EED64CF1-549C-43CF-AE2B-032C18B9D5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Saisie</vt:lpstr>
      <vt:lpstr>Quittance</vt:lpstr>
      <vt:lpstr>Gestion des versions</vt:lpstr>
      <vt:lpstr>Tableau de calcul</vt:lpstr>
      <vt:lpstr>Quittance!Druckbereich</vt:lpstr>
      <vt:lpstr>Saisie!Druckbereich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T. Ulrich</dc:creator>
  <cp:lastModifiedBy>Ulrich Stefan Tobias ESTV</cp:lastModifiedBy>
  <cp:lastPrinted>2025-03-19T12:19:28Z</cp:lastPrinted>
  <dcterms:created xsi:type="dcterms:W3CDTF">2023-02-27T15:32:06Z</dcterms:created>
  <dcterms:modified xsi:type="dcterms:W3CDTF">2025-08-18T08:31:50Z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0x01010042AA578C1F2AEA449886D6CC0B96CFC3010100F84BAE3DA3674D418F65B107A0ED8A85</vt:lpwstr>
  </property>
  <property fmtid="{D5CDD505-2E9C-101B-9397-08002B2CF9AE}" pid="3" name="MSIP_Label_245c3252-146d-46f3-8062-82cd8c8d7e7d_Enabled">
    <vt:lpwstr>true</vt:lpwstr>
  </property>
  <property fmtid="{D5CDD505-2E9C-101B-9397-08002B2CF9AE}" pid="4" name="MSIP_Label_245c3252-146d-46f3-8062-82cd8c8d7e7d_SetDate">
    <vt:lpwstr>2024-10-25T07:05:18Z</vt:lpwstr>
  </property>
  <property fmtid="{D5CDD505-2E9C-101B-9397-08002B2CF9AE}" pid="5" name="MSIP_Label_245c3252-146d-46f3-8062-82cd8c8d7e7d_Method">
    <vt:lpwstr>Privileged</vt:lpwstr>
  </property>
  <property fmtid="{D5CDD505-2E9C-101B-9397-08002B2CF9AE}" pid="6" name="MSIP_Label_245c3252-146d-46f3-8062-82cd8c8d7e7d_Name">
    <vt:lpwstr>L1</vt:lpwstr>
  </property>
  <property fmtid="{D5CDD505-2E9C-101B-9397-08002B2CF9AE}" pid="7" name="MSIP_Label_245c3252-146d-46f3-8062-82cd8c8d7e7d_SiteId">
    <vt:lpwstr>6ae27add-8276-4a38-88c1-3a9c1f973767</vt:lpwstr>
  </property>
  <property fmtid="{D5CDD505-2E9C-101B-9397-08002B2CF9AE}" pid="8" name="MSIP_Label_245c3252-146d-46f3-8062-82cd8c8d7e7d_ActionId">
    <vt:lpwstr>1030ed9b-4599-4304-a8bb-a52996e22151</vt:lpwstr>
  </property>
  <property fmtid="{D5CDD505-2E9C-101B-9397-08002B2CF9AE}" pid="9" name="MSIP_Label_245c3252-146d-46f3-8062-82cd8c8d7e7d_ContentBits">
    <vt:lpwstr>0</vt:lpwstr>
  </property>
</Properties>
</file>