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ESTV-01\U80820940\data\Documents\03 FG 12\2025 Berechnungstabelle\"/>
    </mc:Choice>
  </mc:AlternateContent>
  <xr:revisionPtr revIDLastSave="0" documentId="13_ncr:1_{2F31165D-F252-490A-96D7-8A73443FEDE8}" xr6:coauthVersionLast="47" xr6:coauthVersionMax="47" xr10:uidLastSave="{00000000-0000-0000-0000-000000000000}"/>
  <workbookProtection workbookAlgorithmName="SHA-512" workbookHashValue="0ud6+LYKLfCG1PoFKX1KLXfJhsWLuigU8fOyA/rWM5GehmOc8VWdA4gBSR7cehoK9jPcZoTvWp2iBRYVavSohQ==" workbookSaltValue="bbqXig2Y9D/MFIWlDTVbtQ==" workbookSpinCount="100000" lockStructure="1"/>
  <bookViews>
    <workbookView xWindow="-105" yWindow="0" windowWidth="26010" windowHeight="20985" xr2:uid="{E9B9A7A6-AC61-44CE-8A39-F11D313140E0}"/>
  </bookViews>
  <sheets>
    <sheet name="Inserimento dati" sheetId="29" r:id="rId1"/>
    <sheet name="Quietanza" sheetId="39" r:id="rId2"/>
    <sheet name="Gestione delle versioni" sheetId="40" r:id="rId3"/>
    <sheet name="Tabella di calcolo" sheetId="33" state="hidden" r:id="rId4"/>
  </sheets>
  <definedNames>
    <definedName name="_xlnm.Print_Area" localSheetId="0">'Inserimento dati'!$A$1:$F$88</definedName>
    <definedName name="_xlnm.Print_Area" localSheetId="1">Quietanza!$A$1:$H$210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0" i="33" l="1"/>
  <c r="J150" i="33"/>
  <c r="J140" i="33"/>
  <c r="H210" i="39"/>
  <c r="H103" i="39"/>
  <c r="F101" i="33"/>
  <c r="F99" i="33"/>
  <c r="A51" i="29" l="1"/>
  <c r="D59" i="29" l="1"/>
  <c r="D63" i="29"/>
  <c r="F20" i="39"/>
  <c r="A44" i="39"/>
  <c r="A70" i="39" l="1"/>
  <c r="F16" i="39"/>
  <c r="F17" i="39"/>
  <c r="F35" i="33"/>
  <c r="F14" i="33"/>
  <c r="A36" i="39"/>
  <c r="A35" i="39"/>
  <c r="A31" i="39"/>
  <c r="A30" i="39"/>
  <c r="A46" i="39" l="1"/>
  <c r="A47" i="29" l="1"/>
  <c r="A46" i="29"/>
  <c r="A45" i="29"/>
  <c r="A44" i="29"/>
  <c r="A5" i="39"/>
  <c r="F22" i="39"/>
  <c r="F14" i="39"/>
  <c r="F10" i="39"/>
  <c r="F9" i="39"/>
  <c r="F13" i="39"/>
  <c r="F12" i="39"/>
  <c r="F11" i="39"/>
  <c r="F19" i="39"/>
  <c r="F15" i="39"/>
  <c r="F49" i="33" s="1"/>
  <c r="F18" i="39"/>
  <c r="F21" i="39"/>
  <c r="F8" i="39"/>
  <c r="A4" i="39" l="1"/>
  <c r="A3" i="39"/>
  <c r="A120" i="33"/>
  <c r="A121" i="33" s="1"/>
  <c r="B121" i="33"/>
  <c r="C121" i="33"/>
  <c r="C122" i="33" s="1"/>
  <c r="C123" i="33" s="1"/>
  <c r="J121" i="33"/>
  <c r="B122" i="33"/>
  <c r="E122" i="33"/>
  <c r="J122" i="33"/>
  <c r="B123" i="33"/>
  <c r="B113" i="39" s="1"/>
  <c r="E123" i="33"/>
  <c r="J123" i="33"/>
  <c r="B124" i="33"/>
  <c r="B114" i="39" s="1"/>
  <c r="E124" i="33"/>
  <c r="E149" i="33" s="1"/>
  <c r="J124" i="33"/>
  <c r="B125" i="33"/>
  <c r="E125" i="33"/>
  <c r="J125" i="33"/>
  <c r="B126" i="33"/>
  <c r="E126" i="33"/>
  <c r="J126" i="33"/>
  <c r="B127" i="33"/>
  <c r="B117" i="39" s="1"/>
  <c r="E127" i="33"/>
  <c r="J127" i="33"/>
  <c r="B128" i="33"/>
  <c r="B118" i="39" s="1"/>
  <c r="E128" i="33"/>
  <c r="J128" i="33"/>
  <c r="B129" i="33"/>
  <c r="B119" i="39" s="1"/>
  <c r="E129" i="33"/>
  <c r="J129" i="33"/>
  <c r="B130" i="33"/>
  <c r="E130" i="33"/>
  <c r="J130" i="33"/>
  <c r="B131" i="33"/>
  <c r="B121" i="39" s="1"/>
  <c r="E131" i="33"/>
  <c r="J131" i="33"/>
  <c r="B132" i="33"/>
  <c r="B122" i="39" s="1"/>
  <c r="E132" i="33"/>
  <c r="J132" i="33"/>
  <c r="B133" i="33"/>
  <c r="E133" i="33"/>
  <c r="J133" i="33"/>
  <c r="B134" i="33"/>
  <c r="E134" i="33"/>
  <c r="J134" i="33"/>
  <c r="B135" i="33"/>
  <c r="B125" i="39" s="1"/>
  <c r="E135" i="33"/>
  <c r="J135" i="33"/>
  <c r="B136" i="33"/>
  <c r="B126" i="39" s="1"/>
  <c r="E136" i="33"/>
  <c r="J136" i="33"/>
  <c r="B137" i="33"/>
  <c r="B127" i="39" s="1"/>
  <c r="E137" i="33"/>
  <c r="J137" i="33"/>
  <c r="B138" i="33"/>
  <c r="E138" i="33"/>
  <c r="J138" i="33"/>
  <c r="B139" i="33"/>
  <c r="B129" i="39" s="1"/>
  <c r="E139" i="33"/>
  <c r="J139" i="33"/>
  <c r="B146" i="33"/>
  <c r="B136" i="39" s="1"/>
  <c r="C146" i="33"/>
  <c r="J146" i="33"/>
  <c r="B147" i="33"/>
  <c r="C147" i="33"/>
  <c r="C148" i="33" s="1"/>
  <c r="C149" i="33" s="1"/>
  <c r="J147" i="33"/>
  <c r="B148" i="33"/>
  <c r="B138" i="39" s="1"/>
  <c r="J148" i="33"/>
  <c r="B149" i="33"/>
  <c r="B139" i="39" s="1"/>
  <c r="J149" i="33"/>
  <c r="C111" i="39"/>
  <c r="C136" i="39"/>
  <c r="A68" i="29"/>
  <c r="F73" i="33"/>
  <c r="F25" i="33"/>
  <c r="F35" i="39" s="1"/>
  <c r="F72" i="33"/>
  <c r="F74" i="33"/>
  <c r="F4" i="33"/>
  <c r="F30" i="39" s="1"/>
  <c r="F71" i="33"/>
  <c r="F70" i="33"/>
  <c r="F69" i="33"/>
  <c r="F47" i="33"/>
  <c r="F46" i="33"/>
  <c r="D39" i="29"/>
  <c r="G138" i="33" l="1"/>
  <c r="G135" i="33"/>
  <c r="G127" i="33"/>
  <c r="G130" i="33"/>
  <c r="G133" i="33"/>
  <c r="G125" i="33"/>
  <c r="E147" i="33"/>
  <c r="G122" i="33"/>
  <c r="G132" i="33"/>
  <c r="G124" i="33"/>
  <c r="G137" i="33"/>
  <c r="G129" i="33"/>
  <c r="G134" i="33"/>
  <c r="G126" i="33"/>
  <c r="G131" i="33"/>
  <c r="E148" i="33"/>
  <c r="G148" i="33" s="1"/>
  <c r="G123" i="33"/>
  <c r="G136" i="33"/>
  <c r="G128" i="33"/>
  <c r="D147" i="33"/>
  <c r="B137" i="39"/>
  <c r="D136" i="39"/>
  <c r="D146" i="33"/>
  <c r="F88" i="33"/>
  <c r="D122" i="33"/>
  <c r="A145" i="33"/>
  <c r="F52" i="33"/>
  <c r="D121" i="33"/>
  <c r="D111" i="39" s="1"/>
  <c r="A146" i="33"/>
  <c r="A147" i="33" s="1"/>
  <c r="A148" i="33" s="1"/>
  <c r="A149" i="33" s="1"/>
  <c r="A111" i="39"/>
  <c r="A136" i="39" s="1"/>
  <c r="A137" i="39" s="1"/>
  <c r="A138" i="39" s="1"/>
  <c r="A139" i="39" s="1"/>
  <c r="A122" i="33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D149" i="33"/>
  <c r="D123" i="33"/>
  <c r="D113" i="39" s="1"/>
  <c r="C124" i="33"/>
  <c r="D148" i="33"/>
  <c r="B115" i="39"/>
  <c r="B123" i="39"/>
  <c r="F68" i="33"/>
  <c r="B116" i="39"/>
  <c r="B124" i="39"/>
  <c r="F67" i="33"/>
  <c r="F50" i="33"/>
  <c r="F86" i="33"/>
  <c r="F102" i="33"/>
  <c r="G101" i="33" s="1"/>
  <c r="B112" i="39"/>
  <c r="B120" i="39"/>
  <c r="B128" i="39"/>
  <c r="F48" i="33"/>
  <c r="A110" i="39"/>
  <c r="A135" i="39" s="1"/>
  <c r="B111" i="39"/>
  <c r="C137" i="39"/>
  <c r="F23" i="39"/>
  <c r="A69" i="29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G147" i="33" l="1"/>
  <c r="D137" i="39"/>
  <c r="G104" i="33"/>
  <c r="B69" i="29"/>
  <c r="F51" i="33"/>
  <c r="G52" i="33" s="1"/>
  <c r="E54" i="33" s="1"/>
  <c r="F89" i="33"/>
  <c r="G86" i="33" s="1"/>
  <c r="G99" i="33"/>
  <c r="F75" i="33"/>
  <c r="G74" i="33" s="1"/>
  <c r="G78" i="33" s="1"/>
  <c r="D124" i="33"/>
  <c r="C125" i="33"/>
  <c r="C114" i="39"/>
  <c r="C113" i="39"/>
  <c r="D112" i="39"/>
  <c r="C112" i="39"/>
  <c r="A112" i="39"/>
  <c r="C138" i="39"/>
  <c r="D138" i="39" s="1"/>
  <c r="E79" i="39"/>
  <c r="A78" i="39"/>
  <c r="A77" i="39"/>
  <c r="A79" i="39"/>
  <c r="A76" i="39"/>
  <c r="A71" i="39"/>
  <c r="A69" i="39"/>
  <c r="A68" i="39"/>
  <c r="A63" i="39"/>
  <c r="A62" i="39"/>
  <c r="A61" i="39"/>
  <c r="A59" i="39"/>
  <c r="A57" i="39"/>
  <c r="A56" i="39"/>
  <c r="A55" i="39"/>
  <c r="A50" i="39"/>
  <c r="A48" i="39"/>
  <c r="A47" i="39"/>
  <c r="A45" i="39"/>
  <c r="A43" i="39"/>
  <c r="A72" i="39"/>
  <c r="A64" i="39"/>
  <c r="F78" i="39"/>
  <c r="D49" i="29"/>
  <c r="G39" i="39" s="1"/>
  <c r="E49" i="29"/>
  <c r="G27" i="39" l="1"/>
  <c r="F7" i="33"/>
  <c r="F50" i="39"/>
  <c r="A60" i="33"/>
  <c r="A51" i="39" s="1"/>
  <c r="F60" i="33"/>
  <c r="G51" i="39" s="1"/>
  <c r="G88" i="33"/>
  <c r="G92" i="33" s="1"/>
  <c r="G4" i="33"/>
  <c r="G25" i="33"/>
  <c r="E35" i="39" s="1"/>
  <c r="F58" i="33"/>
  <c r="C126" i="33"/>
  <c r="D125" i="33"/>
  <c r="D114" i="39"/>
  <c r="C115" i="39"/>
  <c r="A113" i="39"/>
  <c r="C139" i="39"/>
  <c r="D139" i="39" s="1"/>
  <c r="F79" i="39"/>
  <c r="F76" i="39"/>
  <c r="G5" i="33" l="1"/>
  <c r="E31" i="39" s="1"/>
  <c r="E30" i="39"/>
  <c r="G105" i="33"/>
  <c r="G106" i="33" s="1"/>
  <c r="G108" i="33" s="1"/>
  <c r="G26" i="33"/>
  <c r="E36" i="39" s="1"/>
  <c r="C127" i="33"/>
  <c r="D126" i="33"/>
  <c r="D115" i="39"/>
  <c r="C116" i="39"/>
  <c r="A114" i="39"/>
  <c r="F13" i="33"/>
  <c r="F15" i="33" s="1"/>
  <c r="G90" i="39"/>
  <c r="G89" i="39"/>
  <c r="E76" i="39"/>
  <c r="E81" i="39" l="1"/>
  <c r="E121" i="33"/>
  <c r="G121" i="33" s="1"/>
  <c r="D127" i="33"/>
  <c r="C128" i="33"/>
  <c r="F26" i="33"/>
  <c r="F36" i="39" s="1"/>
  <c r="G36" i="39" s="1"/>
  <c r="D116" i="39"/>
  <c r="C117" i="39"/>
  <c r="A115" i="39"/>
  <c r="E78" i="39"/>
  <c r="K140" i="33" l="1"/>
  <c r="F29" i="33"/>
  <c r="E146" i="33"/>
  <c r="G146" i="33" s="1"/>
  <c r="D128" i="33"/>
  <c r="C129" i="33"/>
  <c r="C118" i="39"/>
  <c r="D117" i="39"/>
  <c r="A116" i="39"/>
  <c r="F122" i="33" l="1"/>
  <c r="F121" i="33"/>
  <c r="F123" i="33"/>
  <c r="F129" i="33"/>
  <c r="F139" i="33"/>
  <c r="F127" i="33"/>
  <c r="F137" i="33"/>
  <c r="F125" i="33"/>
  <c r="F138" i="33"/>
  <c r="F131" i="33"/>
  <c r="F130" i="33"/>
  <c r="F134" i="33"/>
  <c r="F135" i="33"/>
  <c r="F136" i="33"/>
  <c r="F132" i="33"/>
  <c r="F128" i="33"/>
  <c r="F124" i="33"/>
  <c r="F126" i="33"/>
  <c r="F133" i="33"/>
  <c r="C130" i="33"/>
  <c r="C120" i="39" s="1"/>
  <c r="D129" i="33"/>
  <c r="D118" i="39"/>
  <c r="C119" i="39"/>
  <c r="A117" i="39"/>
  <c r="F146" i="33" l="1"/>
  <c r="F149" i="33"/>
  <c r="F147" i="33"/>
  <c r="F148" i="33"/>
  <c r="C131" i="33"/>
  <c r="C121" i="39" s="1"/>
  <c r="D130" i="33"/>
  <c r="D120" i="39" s="1"/>
  <c r="D119" i="39"/>
  <c r="E112" i="39"/>
  <c r="E137" i="39" s="1"/>
  <c r="E120" i="39"/>
  <c r="E123" i="39"/>
  <c r="E118" i="39"/>
  <c r="E126" i="39"/>
  <c r="E121" i="39"/>
  <c r="E115" i="39"/>
  <c r="E119" i="39"/>
  <c r="E122" i="39"/>
  <c r="E127" i="39"/>
  <c r="E125" i="39"/>
  <c r="E128" i="39"/>
  <c r="E113" i="39"/>
  <c r="E138" i="39" s="1"/>
  <c r="E114" i="39"/>
  <c r="E139" i="39" s="1"/>
  <c r="E111" i="39"/>
  <c r="E136" i="39" s="1"/>
  <c r="E129" i="39"/>
  <c r="E116" i="39"/>
  <c r="E124" i="39"/>
  <c r="E117" i="39"/>
  <c r="A118" i="39"/>
  <c r="D131" i="33" l="1"/>
  <c r="D121" i="39" s="1"/>
  <c r="C132" i="33"/>
  <c r="C122" i="39" s="1"/>
  <c r="A119" i="39"/>
  <c r="D132" i="33" l="1"/>
  <c r="D122" i="39" s="1"/>
  <c r="C133" i="33"/>
  <c r="C123" i="39" s="1"/>
  <c r="A120" i="39"/>
  <c r="C134" i="33" l="1"/>
  <c r="C124" i="39" s="1"/>
  <c r="D133" i="33"/>
  <c r="D123" i="39" s="1"/>
  <c r="A121" i="39"/>
  <c r="C135" i="33" l="1"/>
  <c r="D134" i="33"/>
  <c r="D124" i="39" s="1"/>
  <c r="A122" i="39"/>
  <c r="D135" i="33" l="1"/>
  <c r="D125" i="39" s="1"/>
  <c r="C136" i="33"/>
  <c r="C125" i="39"/>
  <c r="A123" i="39"/>
  <c r="C126" i="39"/>
  <c r="C137" i="33" l="1"/>
  <c r="D136" i="33"/>
  <c r="D126" i="39" s="1"/>
  <c r="A124" i="39"/>
  <c r="C138" i="33" l="1"/>
  <c r="D137" i="33"/>
  <c r="D127" i="39" s="1"/>
  <c r="C127" i="39"/>
  <c r="A125" i="39"/>
  <c r="C139" i="33" l="1"/>
  <c r="D139" i="33" s="1"/>
  <c r="D138" i="33"/>
  <c r="D128" i="39" s="1"/>
  <c r="C128" i="39"/>
  <c r="A126" i="39"/>
  <c r="C129" i="39" l="1"/>
  <c r="A127" i="39"/>
  <c r="D129" i="39"/>
  <c r="A128" i="39" l="1"/>
  <c r="F56" i="39"/>
  <c r="E62" i="39"/>
  <c r="H64" i="39" s="1"/>
  <c r="F57" i="39"/>
  <c r="F70" i="39"/>
  <c r="F60" i="39"/>
  <c r="F61" i="39"/>
  <c r="F68" i="39"/>
  <c r="F58" i="39"/>
  <c r="F55" i="39"/>
  <c r="F59" i="39"/>
  <c r="F62" i="39"/>
  <c r="F63" i="39"/>
  <c r="F71" i="39"/>
  <c r="A129" i="39" l="1"/>
  <c r="E70" i="39"/>
  <c r="H72" i="39" s="1"/>
  <c r="B68" i="29" l="1"/>
  <c r="C65" i="29" s="1"/>
  <c r="F48" i="39"/>
  <c r="F43" i="39"/>
  <c r="F44" i="39"/>
  <c r="F45" i="39"/>
  <c r="F47" i="39"/>
  <c r="F5" i="33"/>
  <c r="F31" i="39" s="1"/>
  <c r="G31" i="39" s="1"/>
  <c r="F46" i="39"/>
  <c r="E120" i="33" l="1"/>
  <c r="F8" i="33"/>
  <c r="F9" i="33" s="1"/>
  <c r="F18" i="33" s="1"/>
  <c r="F28" i="33" s="1"/>
  <c r="F34" i="33" s="1"/>
  <c r="E49" i="39"/>
  <c r="F49" i="39"/>
  <c r="F120" i="33" l="1"/>
  <c r="H129" i="33" s="1"/>
  <c r="I129" i="33" s="1"/>
  <c r="G120" i="33"/>
  <c r="E145" i="33"/>
  <c r="G145" i="33" s="1"/>
  <c r="F36" i="33"/>
  <c r="F30" i="33"/>
  <c r="G32" i="39"/>
  <c r="G37" i="39" s="1"/>
  <c r="G40" i="39" s="1"/>
  <c r="H131" i="33" l="1"/>
  <c r="I131" i="33" s="1"/>
  <c r="G121" i="39" s="1"/>
  <c r="H130" i="33"/>
  <c r="I130" i="33" s="1"/>
  <c r="G120" i="39" s="1"/>
  <c r="H136" i="33"/>
  <c r="I136" i="33" s="1"/>
  <c r="G126" i="39" s="1"/>
  <c r="H132" i="33"/>
  <c r="I132" i="33" s="1"/>
  <c r="G122" i="39" s="1"/>
  <c r="E110" i="39"/>
  <c r="E135" i="39" s="1"/>
  <c r="H133" i="33"/>
  <c r="I133" i="33" s="1"/>
  <c r="G123" i="39" s="1"/>
  <c r="H125" i="33"/>
  <c r="I125" i="33" s="1"/>
  <c r="G115" i="39" s="1"/>
  <c r="H126" i="33"/>
  <c r="I126" i="33" s="1"/>
  <c r="G116" i="39" s="1"/>
  <c r="H124" i="33"/>
  <c r="I124" i="33" s="1"/>
  <c r="G114" i="39" s="1"/>
  <c r="H128" i="33"/>
  <c r="I128" i="33" s="1"/>
  <c r="G118" i="39" s="1"/>
  <c r="H138" i="33"/>
  <c r="F128" i="39" s="1"/>
  <c r="H127" i="33"/>
  <c r="I127" i="33" s="1"/>
  <c r="G117" i="39" s="1"/>
  <c r="H135" i="33"/>
  <c r="I135" i="33" s="1"/>
  <c r="G125" i="39" s="1"/>
  <c r="H139" i="33"/>
  <c r="I139" i="33" s="1"/>
  <c r="G129" i="39" s="1"/>
  <c r="H121" i="33"/>
  <c r="F111" i="39" s="1"/>
  <c r="F136" i="39" s="1"/>
  <c r="H122" i="33"/>
  <c r="I122" i="33" s="1"/>
  <c r="G112" i="39" s="1"/>
  <c r="H123" i="33"/>
  <c r="I123" i="33" s="1"/>
  <c r="G113" i="39" s="1"/>
  <c r="H134" i="33"/>
  <c r="I134" i="33" s="1"/>
  <c r="G124" i="39" s="1"/>
  <c r="H137" i="33"/>
  <c r="I137" i="33" s="1"/>
  <c r="G127" i="39" s="1"/>
  <c r="F39" i="33"/>
  <c r="F57" i="33" s="1"/>
  <c r="F145" i="33"/>
  <c r="F119" i="39"/>
  <c r="G119" i="39"/>
  <c r="I138" i="33" l="1"/>
  <c r="G128" i="39" s="1"/>
  <c r="I121" i="33"/>
  <c r="G111" i="39" s="1"/>
  <c r="F114" i="39"/>
  <c r="F139" i="39" s="1"/>
  <c r="F126" i="39"/>
  <c r="F122" i="39"/>
  <c r="F121" i="39"/>
  <c r="F116" i="39"/>
  <c r="F127" i="39"/>
  <c r="F120" i="39"/>
  <c r="F112" i="39"/>
  <c r="F137" i="39" s="1"/>
  <c r="F124" i="39"/>
  <c r="F113" i="39"/>
  <c r="F138" i="39" s="1"/>
  <c r="F118" i="39"/>
  <c r="F125" i="39"/>
  <c r="F115" i="39"/>
  <c r="F129" i="39"/>
  <c r="F123" i="39"/>
  <c r="F117" i="39"/>
  <c r="F59" i="33"/>
  <c r="F61" i="33" s="1"/>
  <c r="F77" i="33" s="1"/>
  <c r="F78" i="33" s="1"/>
  <c r="F79" i="33" s="1"/>
  <c r="F91" i="33" s="1"/>
  <c r="F92" i="33" s="1"/>
  <c r="F93" i="33" s="1"/>
  <c r="F111" i="33" s="1"/>
  <c r="H147" i="33"/>
  <c r="H149" i="33"/>
  <c r="H146" i="33"/>
  <c r="H148" i="33"/>
  <c r="G130" i="39" l="1"/>
  <c r="G82" i="39" s="1"/>
  <c r="I140" i="33"/>
  <c r="F112" i="33" s="1"/>
  <c r="A112" i="33" s="1"/>
  <c r="D82" i="39" s="1"/>
  <c r="I146" i="33"/>
  <c r="G136" i="39" s="1"/>
  <c r="I148" i="33"/>
  <c r="G138" i="39" s="1"/>
  <c r="I149" i="33"/>
  <c r="G139" i="39" s="1"/>
  <c r="I147" i="33"/>
  <c r="G64" i="39"/>
  <c r="G93" i="39" s="1"/>
  <c r="G52" i="39"/>
  <c r="E112" i="33" l="1"/>
  <c r="I150" i="33"/>
  <c r="F113" i="33" s="1"/>
  <c r="G137" i="39"/>
  <c r="G140" i="39" s="1"/>
  <c r="G65" i="39"/>
  <c r="G72" i="39"/>
  <c r="A113" i="33" l="1"/>
  <c r="D83" i="39" s="1"/>
  <c r="E113" i="33"/>
  <c r="F114" i="33"/>
  <c r="G83" i="39"/>
  <c r="G91" i="39"/>
  <c r="G92" i="39"/>
  <c r="G73" i="39"/>
  <c r="G84" i="39" l="1"/>
  <c r="G94" i="39"/>
</calcChain>
</file>

<file path=xl/sharedStrings.xml><?xml version="1.0" encoding="utf-8"?>
<sst xmlns="http://schemas.openxmlformats.org/spreadsheetml/2006/main" count="324" uniqueCount="195">
  <si>
    <t>=</t>
  </si>
  <si>
    <t>./.</t>
  </si>
  <si>
    <t>-</t>
  </si>
  <si>
    <t>+</t>
  </si>
  <si>
    <t xml:space="preserve">  </t>
  </si>
  <si>
    <t xml:space="preserve">   </t>
  </si>
  <si>
    <t>Betrag</t>
  </si>
  <si>
    <t>Sono da tenere presente le considerazioni dell’info IVA 19 concernente il settore Collettività pubbliche, in particolare del capitolo F.3.</t>
  </si>
  <si>
    <t>Anno</t>
  </si>
  <si>
    <t>1. Registrazione dei ricavi conformemente al conto annuale (CE e CI)</t>
  </si>
  <si>
    <t>Conto</t>
  </si>
  <si>
    <t>Descrizione</t>
  </si>
  <si>
    <t>Importo</t>
  </si>
  <si>
    <t>Qualifiche ai sensi del diritto in materia di IVA</t>
  </si>
  <si>
    <t>Totale</t>
  </si>
  <si>
    <t>Trimestre</t>
  </si>
  <si>
    <t>CE (cifra 400)</t>
  </si>
  <si>
    <t>CI (cifra 405)</t>
  </si>
  <si>
    <t>Entrate da attività sovrane non attribuite a un oggetto particolare</t>
  </si>
  <si>
    <t>Metodo di calcolo selezionato:</t>
  </si>
  <si>
    <t>20 anni</t>
  </si>
  <si>
    <t>5 anni</t>
  </si>
  <si>
    <t>Periodo di ammortamento</t>
  </si>
  <si>
    <t>Qualifica</t>
  </si>
  <si>
    <t>Osservazioni</t>
  </si>
  <si>
    <t>(ad es. esportazioni)</t>
  </si>
  <si>
    <t>(prestazioni all'estero)</t>
  </si>
  <si>
    <t>(escluse)</t>
  </si>
  <si>
    <t>(rimanenti escluse)</t>
  </si>
  <si>
    <t>Calcolo del diritto alla deduzione dell'imposta precedente nei servizi autonomi</t>
  </si>
  <si>
    <t>Entrate da attività sovrane attribuite a un oggetto particolare</t>
  </si>
  <si>
    <t>Imposta precedente rimanente</t>
  </si>
  <si>
    <t>Cifra d'affari da entrate da interessi</t>
  </si>
  <si>
    <t>Riduzione della deduzione dell'imposta precedente non attribuita a un oggetto particolare a causa di altri sussidi</t>
  </si>
  <si>
    <t>Correzione della deduzione dell'imposta precedente a seguito di entrate da attività sovrane attribuite a un oggetto particolare</t>
  </si>
  <si>
    <t>Correzione della deduzione dell'imposta precedente attribuita a un oggetto particolare</t>
  </si>
  <si>
    <t>Totale base di calcolo della correzione della deduzione dell'imposta precedente</t>
  </si>
  <si>
    <t>Riduzione della deduzione dell'imposta precedere attribuita a un oggetto particolare</t>
  </si>
  <si>
    <t>Imposta precedente restante attribuita a un oggetto particolare</t>
  </si>
  <si>
    <t>Imposta precedente restante</t>
  </si>
  <si>
    <t>Cifra d'affari da prestazioni all'estero</t>
  </si>
  <si>
    <t xml:space="preserve">Cifra d'affari esclusa dall'imposta (senza entrate da interessi e derivanti dalla negoziazione </t>
  </si>
  <si>
    <t>di cartevalori) ed entrate realizzate con attività sovrane non attribuite a un oggetto particolare</t>
  </si>
  <si>
    <t>Correzioni a seguito di modifiche d'utilizzazione (consumo proprio/sgravio fiscale successivo)</t>
  </si>
  <si>
    <t>Anno precedente: cifra d'affari da prestazioni imponibili e per la cui imposizione si è optato</t>
  </si>
  <si>
    <t>con attività sovrane non attribuite a un oggetto particolare</t>
  </si>
  <si>
    <t xml:space="preserve">Anno precedente: cifre d'affari da prestazioni escluse dall'imposta ed entrate realizzate </t>
  </si>
  <si>
    <t>Modifica d'utilizzazione (sgravio fiscale successivo/consumo proprio)?</t>
  </si>
  <si>
    <t>Cifra</t>
  </si>
  <si>
    <t>Imposta precedente sui costi del materiale e prestazioni di servizi</t>
  </si>
  <si>
    <t>Imposta precedente su investimenti e altri costi d'esercizio</t>
  </si>
  <si>
    <t>Sgravio fiscale successivo (art. 32)</t>
  </si>
  <si>
    <t>Correzioni della deduzione dell'imposta precedente: doppia utilizzazione (art. 30) e consumo proprio (art. 31)</t>
  </si>
  <si>
    <t>Riduzioni della deduzione dell'imposta precedente (art. 33 cpv. 2)</t>
  </si>
  <si>
    <t>Totale cifre 400–420</t>
  </si>
  <si>
    <t>Panoramica calcolo modifiche d'utilizzazione (consumo proprio/sgravio fiscale successivo)</t>
  </si>
  <si>
    <t>Imposta precedente</t>
  </si>
  <si>
    <t>Ammortamento</t>
  </si>
  <si>
    <t>Valore attuale nell'anno corrente</t>
  </si>
  <si>
    <t>Utilizzazione determinante</t>
  </si>
  <si>
    <t>Variazione rispetto all'anno corrente</t>
  </si>
  <si>
    <t>Imposta precedente anni precedenti  / periodo ammortamento 5 anni</t>
  </si>
  <si>
    <t>Calcolo del diritto alla deduzione dell'imposta precedente</t>
  </si>
  <si>
    <t>Totale imposta precedente restante (attribuita e non attribuita a un oggetto pariticolare)</t>
  </si>
  <si>
    <t>Cifra d'affari da prestazioni imponibili e per la cui imposizione si è optato</t>
  </si>
  <si>
    <t>Entrate da interessi e derivanti dalla negoziazione di cartevalori</t>
  </si>
  <si>
    <t>Cifra d'affari da prestazioni imponibili, per la cui imposizione si è optato o esenti dall'imposta, nonché prestazioni all'estero</t>
  </si>
  <si>
    <t>Compilare le celle in grigio. Per garantire la correttezza del calcolo della deduzione dell'imposta precedente, le altre celle non devono essere modificate.</t>
  </si>
  <si>
    <t>Totale base di calcolo per la correzione della deduzione dell'imposta precedente, anno precedente</t>
  </si>
  <si>
    <t>Sussidi non attribuiti a un oggetto particolare</t>
  </si>
  <si>
    <t>6. Modifica d'utilizzazione</t>
  </si>
  <si>
    <t>Collettività pubblica / S</t>
  </si>
  <si>
    <t>Entrate da prestazioni imponibili e per la cui imposizione si è optato</t>
  </si>
  <si>
    <t>4. Metodo di calcolo per la riduzione della deduzione dell'imposta precedente a seguito di sussidi attribuiti a un oggetto particolare</t>
  </si>
  <si>
    <t>Precedente utilizzazione nell’ambito escluso dall’imposta e in ambito sovrano</t>
  </si>
  <si>
    <r>
      <t>Dati rilevati secondo il conto annuale – Totale</t>
    </r>
    <r>
      <rPr>
        <b/>
        <sz val="14"/>
        <color theme="1"/>
        <rFont val="Arial"/>
        <family val="2"/>
      </rPr>
      <t xml:space="preserve"> per genere</t>
    </r>
    <r>
      <rPr>
        <b/>
        <sz val="14"/>
        <rFont val="Arial"/>
        <family val="2"/>
      </rPr>
      <t xml:space="preserve"> di r</t>
    </r>
    <r>
      <rPr>
        <b/>
        <sz val="14"/>
        <color theme="1"/>
        <rFont val="Arial"/>
        <family val="2"/>
      </rPr>
      <t>icavo</t>
    </r>
  </si>
  <si>
    <r>
      <t>Riduzione della deduzione dell'imposta precede</t>
    </r>
    <r>
      <rPr>
        <b/>
        <sz val="11"/>
        <color theme="1"/>
        <rFont val="Arial"/>
        <family val="2"/>
      </rPr>
      <t>nte a seguito</t>
    </r>
    <r>
      <rPr>
        <b/>
        <sz val="11"/>
        <rFont val="Arial"/>
        <family val="2"/>
      </rPr>
      <t xml:space="preserve"> di sussidi attribuiti a un oggetto particolare</t>
    </r>
  </si>
  <si>
    <r>
      <t>Correzione della deduzione dell'imposta precedente a seguito di entrate da interes</t>
    </r>
    <r>
      <rPr>
        <b/>
        <sz val="11"/>
        <color theme="1"/>
        <rFont val="Arial"/>
        <family val="2"/>
      </rPr>
      <t>si e derivanti dalla negoziazione</t>
    </r>
    <r>
      <rPr>
        <b/>
        <sz val="11"/>
        <rFont val="Arial"/>
        <family val="2"/>
      </rPr>
      <t xml:space="preserve"> di cartevalori</t>
    </r>
  </si>
  <si>
    <t>Imposte precedenti</t>
  </si>
  <si>
    <r>
      <t>Imposta precedente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attribuita a un oggetto particolare</t>
    </r>
  </si>
  <si>
    <t>e imposta precedente non attribuita a un oggetto particolare</t>
  </si>
  <si>
    <t>Imposizione tacita</t>
  </si>
  <si>
    <t>Percentuale</t>
  </si>
  <si>
    <t>Variante 1: Imposizione tacita del sussidio</t>
  </si>
  <si>
    <t>Imposta precedente (CI)</t>
  </si>
  <si>
    <t>Variante 2: Mediante calcoli propri</t>
  </si>
  <si>
    <t>Imposta precedente restante variante 1</t>
  </si>
  <si>
    <t>Imposta precedente restante variante 2</t>
  </si>
  <si>
    <t>Imposta precedente restante per ulteriore calcolo</t>
  </si>
  <si>
    <t xml:space="preserve">      a un oggetto particolare realizzate nell'ambito non imprenditoriale</t>
  </si>
  <si>
    <t>2.2 Correzione della deduzione dell'imposta precedente a seguito di entrate attribuite</t>
  </si>
  <si>
    <t>2.3 Correzione della deduzione dell'imposta precedente a seguito di entrate da interessi</t>
  </si>
  <si>
    <t xml:space="preserve">      e derivanti dalla negoziazione di cartevalori</t>
  </si>
  <si>
    <t>Ricavi da interessi (interni e esterni; conto 440X) e ricavi derivanti dalla negoziazione di cartevalori</t>
  </si>
  <si>
    <t>Imposta precedente restante secondo cifra 2.1</t>
  </si>
  <si>
    <t>Imposta precedente non attribuita a un oggetto particolare</t>
  </si>
  <si>
    <t>Totale imposta precedente rimanente</t>
  </si>
  <si>
    <t>Imposta pecedente rimanente</t>
  </si>
  <si>
    <t>2.4 Riduzione della deduzione dell'imposta precedente a seguito di altri sussidi</t>
  </si>
  <si>
    <t>Doni</t>
  </si>
  <si>
    <t>Cifra d'affari rimanenti da prestazioni escluse dall'imposta</t>
  </si>
  <si>
    <t>Cifre daffari rimanenti da prestazioni escluse dall'imposta</t>
  </si>
  <si>
    <t>Totale base di calcolo per la riduzione della deduzione dell'imposta precedente</t>
  </si>
  <si>
    <t>Imposta precedente rimanente secondo cifra 2.3</t>
  </si>
  <si>
    <t>2.5 Correzione della deduzione dell'imposta precedente a seguito di prestazioni escluse</t>
  </si>
  <si>
    <t>2.1 Riduzione della deduzione dell'imposta precedente a seguito di sussidi attribuiti a un oggetto particolare</t>
  </si>
  <si>
    <t>Imposta precedente rimanente secondo cifra 2.4</t>
  </si>
  <si>
    <t>Quota cifra d'affari da prestazioni escluse dall'imposta + ricavi da attività sovrane non attribuite a un oggetto particolare, anno corrente secondo cifra 2.5:</t>
  </si>
  <si>
    <t>Quota cifra d'affari da prestazioni escluse dall'imposta + ricavi da attività sovrane non attribuite a un oggetto particolare, anno precedente secondo calcolo sopra:</t>
  </si>
  <si>
    <t>Modifica d'uilizzazione rispetto l'anno precedente</t>
  </si>
  <si>
    <t>Si è in presenza di una modifica d'utilizzazione che comporta uno sgravio fiscale sucessivo/consumo proprio?</t>
  </si>
  <si>
    <t>Imposta precedente rimanente secondo cifra 2.5</t>
  </si>
  <si>
    <t>Imposta precedente deducibile</t>
  </si>
  <si>
    <t>Modifica d'utilizzazione</t>
  </si>
  <si>
    <t>Precedente utilizzazione dell'ambito escluso dall'imposta</t>
  </si>
  <si>
    <t>Riga</t>
  </si>
  <si>
    <r>
      <t xml:space="preserve">Modifica d'utilizzazione 20 anni </t>
    </r>
    <r>
      <rPr>
        <sz val="10"/>
        <rFont val="Arial"/>
        <family val="2"/>
      </rPr>
      <t>(+ = Sgravio fiscale sucessivo; - = Consumo proprio)</t>
    </r>
  </si>
  <si>
    <t>Imposta precedente esistente anni precedenti / periodo d'ammortamento 5 anni</t>
  </si>
  <si>
    <t>Imposta precedente esistente anni precedenti / periodo d'ammortamento 20 anni</t>
  </si>
  <si>
    <r>
      <t xml:space="preserve">Modifica d'utilizzazione 5 anni </t>
    </r>
    <r>
      <rPr>
        <sz val="10"/>
        <rFont val="Arial"/>
        <family val="2"/>
      </rPr>
      <t>(+ = Sgravio fiscale sucessivo; - = Consumo proprio)</t>
    </r>
  </si>
  <si>
    <t>Sussidi (attribuiti a un oggetto particolare)</t>
  </si>
  <si>
    <t>Riduzione della deduzione dell'imposta precedente attribuita a un oggetto particolare</t>
  </si>
  <si>
    <t>Correzione della deduzione dell'imposta precedente secondo calcoli propri</t>
  </si>
  <si>
    <t>Occorre procedere ad una correzione della deduzione dell'imposta precedente a causa delle entrate da interessi?</t>
  </si>
  <si>
    <t>Imposta precedente restante attribuita a un oggetto particolare secondo cifra 2.2</t>
  </si>
  <si>
    <t xml:space="preserve">      dall'imposta ed entrate realizzate con attività sovrane non attribuite a un oggetto particolare</t>
  </si>
  <si>
    <t>2.6 Modifica d'utlizzazione</t>
  </si>
  <si>
    <r>
      <t>Correzione della deduzione dell'imposta precedent</t>
    </r>
    <r>
      <rPr>
        <b/>
        <sz val="11"/>
        <color theme="1"/>
        <rFont val="Arial"/>
        <family val="2"/>
      </rPr>
      <t xml:space="preserve">e a seguito </t>
    </r>
    <r>
      <rPr>
        <b/>
        <sz val="11"/>
        <rFont val="Arial"/>
        <family val="2"/>
      </rPr>
      <t>di prestazioni escluse dall'imposta e attività sovrane</t>
    </r>
  </si>
  <si>
    <t>Prestazioni escluse dall’imposta eseguite sul territorio svizzero per la cui imposizione non si è optato / senza entrate da interessi e senza entrate derivanti dalla negoziazione di cartevalori</t>
  </si>
  <si>
    <t>Cifra d'affari da prestazioni esenti dall’imposta</t>
  </si>
  <si>
    <r>
      <t>Riduzione della deduzione dell'imposta preceden</t>
    </r>
    <r>
      <rPr>
        <b/>
        <sz val="11"/>
        <color theme="1"/>
        <rFont val="Arial"/>
        <family val="2"/>
      </rPr>
      <t>te a seguito</t>
    </r>
    <r>
      <rPr>
        <b/>
        <sz val="11"/>
        <rFont val="Arial"/>
        <family val="2"/>
      </rPr>
      <t xml:space="preserve"> di sussid</t>
    </r>
    <r>
      <rPr>
        <b/>
        <sz val="11"/>
        <color theme="1"/>
        <rFont val="Arial"/>
        <family val="2"/>
      </rPr>
      <t xml:space="preserve">i non attribuiti a un </t>
    </r>
    <r>
      <rPr>
        <b/>
        <sz val="11"/>
        <rFont val="Arial"/>
        <family val="2"/>
      </rPr>
      <t>oggetto particolare</t>
    </r>
  </si>
  <si>
    <t>Entrate da doni</t>
  </si>
  <si>
    <t>Correzione della deduzione dell'imposta precedente per doppia utilizzazione (prestazioni escluse dall’imposta e attività sovrane)</t>
  </si>
  <si>
    <t>Occorre verificare nel singolo caso, se il calcolo del diritto alla deduzione dell'imposta precedente tramite il presente modulo conduce a un risultato corretto. È fatto salvo un controllo dell'IVA ai sensi dell'articolo 78 LIVA.</t>
  </si>
  <si>
    <t>5. Metodo di calcolo per la correzione della deduzione dell'imposta precedente sulla base di attività sovrane riguardanti un oggetto 
    particolare</t>
  </si>
  <si>
    <t>No. IVA</t>
  </si>
  <si>
    <t>2. Rilevamento dell’imposta precedente dichiarata nei rendiconti IVA e della differenza constatata nella riconciliazione dell'imposta 
    precedente</t>
  </si>
  <si>
    <r>
      <t xml:space="preserve">Modifica d'utilizzazione 20 anni </t>
    </r>
    <r>
      <rPr>
        <sz val="11"/>
        <rFont val="Arial"/>
        <family val="2"/>
      </rPr>
      <t>(+ = sgravio fiscale successivo; - = consumo proprio)</t>
    </r>
  </si>
  <si>
    <r>
      <t xml:space="preserve">Modifica d'utilizzazione 5 anni </t>
    </r>
    <r>
      <rPr>
        <sz val="11"/>
        <rFont val="Arial"/>
        <family val="2"/>
      </rPr>
      <t>(+ = sgravio fiscale successivo; - = consumo proprio)</t>
    </r>
  </si>
  <si>
    <r>
      <t>Calcolo della riduzio</t>
    </r>
    <r>
      <rPr>
        <b/>
        <sz val="13"/>
        <color theme="1"/>
        <rFont val="Arial"/>
        <family val="2"/>
      </rPr>
      <t>ne e co</t>
    </r>
    <r>
      <rPr>
        <b/>
        <sz val="13"/>
        <rFont val="Arial"/>
        <family val="2"/>
      </rPr>
      <t>rrezione della deduzione dell'imposta precedente</t>
    </r>
  </si>
  <si>
    <r>
      <t>Dichiarazio</t>
    </r>
    <r>
      <rPr>
        <b/>
        <sz val="13"/>
        <color theme="1"/>
        <rFont val="Arial"/>
        <family val="2"/>
      </rPr>
      <t>ne nel</t>
    </r>
    <r>
      <rPr>
        <b/>
        <sz val="13"/>
        <rFont val="Arial"/>
        <family val="2"/>
      </rPr>
      <t xml:space="preserve"> rendiconto IVA</t>
    </r>
  </si>
  <si>
    <t>Foglio di calcolo per info IVA concernente il settore Collettivitâ pubbliche</t>
  </si>
  <si>
    <t>pagina 2 da 2</t>
  </si>
  <si>
    <r>
      <t xml:space="preserve">Dipartimento federale delle finanze DFF
</t>
    </r>
    <r>
      <rPr>
        <b/>
        <sz val="7.5"/>
        <rFont val="Arial"/>
        <family val="2"/>
      </rPr>
      <t xml:space="preserve">
Amministrazione federale delle contribuzioni AFC
</t>
    </r>
    <r>
      <rPr>
        <sz val="7.5"/>
        <rFont val="Arial"/>
        <family val="2"/>
      </rPr>
      <t>Divisione principale imposta sul valore aggiunto</t>
    </r>
  </si>
  <si>
    <t>pagina 1 da 2</t>
  </si>
  <si>
    <t>Steuersätze</t>
  </si>
  <si>
    <t>Normalsatz</t>
  </si>
  <si>
    <t>reduzierter Satz</t>
  </si>
  <si>
    <t>Sondersatz</t>
  </si>
  <si>
    <t>Spiegazioni sulla qualificazione ai fini dell’IVA</t>
  </si>
  <si>
    <t>Tipi di qualificazione</t>
  </si>
  <si>
    <t>Spiegazioni</t>
  </si>
  <si>
    <t>indipendentemente dall’aliquota d’imposta</t>
  </si>
  <si>
    <t>Il flusso di fondi riguarda un oggetto/progetto determinato.</t>
  </si>
  <si>
    <t>Il flusso di fondi è destinato ai mezzi generali.</t>
  </si>
  <si>
    <t>ad es. valore del terreno (cifra 280)</t>
  </si>
  <si>
    <t>ad es. esportazioni (art. 23 LIVA; cifra 220)</t>
  </si>
  <si>
    <t>Esente</t>
  </si>
  <si>
    <t>Prestazioni all'estero (art. 7 e 8 LIVA; cifra 221)</t>
  </si>
  <si>
    <t>Entrate da interessi</t>
  </si>
  <si>
    <t>Entrate derivanti dalla negoziazione di cartevalori</t>
  </si>
  <si>
    <t>Rimanenti prestazioni escluse</t>
  </si>
  <si>
    <t>Procedura di notifica</t>
  </si>
  <si>
    <t>Diversi</t>
  </si>
  <si>
    <t>Estero</t>
  </si>
  <si>
    <t>Irrilevante</t>
  </si>
  <si>
    <t>Imponibile o per la cui imposizione si è optato</t>
  </si>
  <si>
    <t>Diversi (ad es. valore del terreno)</t>
  </si>
  <si>
    <r>
      <t>Rimanenti non controprestazioni art.</t>
    </r>
    <r>
      <rPr>
        <sz val="11"/>
        <color theme="1"/>
        <rFont val="Arial"/>
        <family val="2"/>
      </rPr>
      <t xml:space="preserve">18 cpv. </t>
    </r>
    <r>
      <rPr>
        <sz val="11"/>
        <rFont val="Arial"/>
        <family val="2"/>
      </rPr>
      <t xml:space="preserve">2 </t>
    </r>
    <r>
      <rPr>
        <sz val="11"/>
        <color theme="1"/>
        <rFont val="Arial"/>
        <family val="2"/>
      </rPr>
      <t>lett. e - k LIVA</t>
    </r>
  </si>
  <si>
    <r>
      <t>Differenza secondo riconciliazi</t>
    </r>
    <r>
      <rPr>
        <sz val="12"/>
        <color theme="1"/>
        <rFont val="Arial"/>
        <family val="2"/>
      </rPr>
      <t>one imposte</t>
    </r>
    <r>
      <rPr>
        <sz val="12"/>
        <rFont val="Arial"/>
        <family val="2"/>
      </rPr>
      <t xml:space="preserve"> precedent</t>
    </r>
    <r>
      <rPr>
        <sz val="12"/>
        <color theme="1"/>
        <rFont val="Arial"/>
        <family val="2"/>
      </rPr>
      <t>i:</t>
    </r>
  </si>
  <si>
    <t>Version 2024-1.1</t>
  </si>
  <si>
    <t>2024-1.0</t>
  </si>
  <si>
    <t>2024-1.1</t>
  </si>
  <si>
    <t>Versione</t>
  </si>
  <si>
    <t>Data</t>
  </si>
  <si>
    <t>Modifiche / Osservazioni</t>
  </si>
  <si>
    <t>Prima versione per l'anno 2024</t>
  </si>
  <si>
    <t>Contributi da non collettività pubbliche (art. 18 cpv. 2 lett. d; cifra 910)</t>
  </si>
  <si>
    <r>
      <t xml:space="preserve">ad es. contributi di </t>
    </r>
    <r>
      <rPr>
        <b/>
        <sz val="12"/>
        <rFont val="Arial"/>
        <family val="2"/>
      </rPr>
      <t>altri enti pubblici</t>
    </r>
    <r>
      <rPr>
        <sz val="12"/>
        <rFont val="Arial"/>
        <family val="2"/>
      </rPr>
      <t xml:space="preserve"> (art. 18 cpv. 2 lett. a–c LIVA; cifra 900)</t>
    </r>
  </si>
  <si>
    <r>
      <t>ad es.</t>
    </r>
    <r>
      <rPr>
        <b/>
        <sz val="12"/>
        <rFont val="Arial"/>
        <family val="2"/>
      </rPr>
      <t xml:space="preserve"> risarcimenti, dividendi</t>
    </r>
    <r>
      <rPr>
        <sz val="12"/>
        <rFont val="Arial"/>
        <family val="2"/>
      </rPr>
      <t xml:space="preserve"> e altre non controprestazioni ai sensi dell’art. 18 cpv. 2 lett. e–k LIVA; cifra 910</t>
    </r>
  </si>
  <si>
    <t>ad es. dalla vendita di azioni (art. 21 cpv. 2 n. 19 LIVA; 
cifra 230)</t>
  </si>
  <si>
    <r>
      <t>ad es.</t>
    </r>
    <r>
      <rPr>
        <b/>
        <sz val="12"/>
        <rFont val="Arial"/>
        <family val="2"/>
      </rPr>
      <t xml:space="preserve"> prestazioni tra unità amministrative della stessa collettività pubblica</t>
    </r>
    <r>
      <rPr>
        <sz val="12"/>
        <rFont val="Arial"/>
        <family val="2"/>
      </rPr>
      <t xml:space="preserve"> (art. 21 cpv. 2 n. 28 LIVA; cifra 230)</t>
    </r>
  </si>
  <si>
    <r>
      <t xml:space="preserve">ad es. </t>
    </r>
    <r>
      <rPr>
        <b/>
        <sz val="12"/>
        <rFont val="Arial"/>
        <family val="2"/>
      </rPr>
      <t>copertura del disavanzo da parte della stessa collettività pubblica, prelievi da finanziamenti speciali</t>
    </r>
  </si>
  <si>
    <t>Trasferimenti nell’ambito della procedura di notifica 
(art. 38 LIVA; cifra 225)</t>
  </si>
  <si>
    <t>Rimanenti non controprestazioni</t>
  </si>
  <si>
    <t>Aggiunta di spiegazioni sulla qualificazione IVA nella tabella di inserimento; 
soppressione della distinzione riguardo all'attribuzione o non attribuzione all’oggetto per le «Rimanenti non controprestazioni»; 
aggiunta del versionamento nel modulo di inserimento; inserimento del foglio «Gestione delle versioni» con le modifiche rispetto alla versione precedente; 
gli adeguamenti non hanno alcun impatto sul calcolo;
soppressione delle macro superflue. File XLS ora senza macro.</t>
  </si>
  <si>
    <t>Attività sovrane, attribuito a un oggetto particolare</t>
  </si>
  <si>
    <t>Attività sovrane, non attribuite a un oggetto particolare</t>
  </si>
  <si>
    <t>Sussidi attribuiti a un oggetto particolare</t>
  </si>
  <si>
    <t>Attività sovrane</t>
  </si>
  <si>
    <t>Sussidi</t>
  </si>
  <si>
    <t>Emolumenti derivanti da attività di diritto pubblico (art. 18 cpv. 2 lett. l LIVA; cifra 910)</t>
  </si>
  <si>
    <t>attribuiti a un oggetto particolare</t>
  </si>
  <si>
    <t>non attribuiti a un oggetto particolare</t>
  </si>
  <si>
    <t>ad es. da interessi imputati internamente, depositi bancari
(art. 21 cpv. 2 n. 19 LIVA; cifra 230)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</si>
</sst>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0.0\ &quot;%&quot;"/>
    <numFmt numFmtId="166" formatCode="_ * #,##0_ ;_ * \-#,##0_ ;_ * &quot;-&quot;??_ ;_ @_ "/>
    <numFmt numFmtId="167" formatCode="0.00&quot;%&quot;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.5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sz val="15"/>
      <name val="Arial"/>
      <family val="2"/>
    </font>
    <font>
      <b/>
      <sz val="13"/>
      <name val="Arial"/>
      <family val="2"/>
    </font>
    <font>
      <b/>
      <i/>
      <sz val="11"/>
      <color rgb="FFFF0000"/>
      <name val="Arial"/>
      <family val="2"/>
    </font>
    <font>
      <b/>
      <sz val="13"/>
      <color theme="1"/>
      <name val="Arial"/>
      <family val="2"/>
    </font>
    <font>
      <b/>
      <i/>
      <sz val="11"/>
      <color theme="4"/>
      <name val="Arial"/>
      <family val="2"/>
    </font>
    <font>
      <b/>
      <i/>
      <sz val="12"/>
      <color theme="4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theme="0" tint="-0.2499465926084170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0076B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auto="1"/>
      </bottom>
      <diagonal/>
    </border>
    <border>
      <left/>
      <right style="thin">
        <color theme="0" tint="-0.24994659260841701"/>
      </right>
      <top style="hair">
        <color auto="1"/>
      </top>
      <bottom style="hair">
        <color auto="1"/>
      </bottom>
      <diagonal/>
    </border>
    <border>
      <left/>
      <right style="thin">
        <color theme="0" tint="-0.24994659260841701"/>
      </right>
      <top style="hair">
        <color auto="1"/>
      </top>
      <bottom/>
      <diagonal/>
    </border>
    <border>
      <left/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hair">
        <color auto="1"/>
      </bottom>
      <diagonal/>
    </border>
    <border>
      <left/>
      <right style="thin">
        <color indexed="64"/>
      </right>
      <top style="thin">
        <color theme="0" tint="-0.24994659260841701"/>
      </top>
      <bottom style="hair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 indent="1"/>
    </xf>
    <xf numFmtId="167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right" vertical="center" wrapText="1" inden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2" borderId="0" xfId="0" applyFont="1" applyFill="1"/>
    <xf numFmtId="0" fontId="5" fillId="0" borderId="0" xfId="0" applyFont="1"/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4" fontId="5" fillId="2" borderId="0" xfId="1" applyNumberFormat="1" applyFont="1" applyFill="1" applyAlignment="1" applyProtection="1">
      <alignment horizontal="right" indent="2"/>
    </xf>
    <xf numFmtId="0" fontId="5" fillId="2" borderId="9" xfId="0" applyFont="1" applyFill="1" applyBorder="1"/>
    <xf numFmtId="44" fontId="4" fillId="2" borderId="0" xfId="2" applyFont="1" applyFill="1" applyBorder="1" applyAlignment="1" applyProtection="1">
      <alignment horizontal="right" indent="1"/>
    </xf>
    <xf numFmtId="44" fontId="5" fillId="2" borderId="0" xfId="2" applyFont="1" applyFill="1" applyBorder="1" applyAlignment="1" applyProtection="1">
      <alignment horizontal="right" indent="2"/>
    </xf>
    <xf numFmtId="0" fontId="7" fillId="2" borderId="0" xfId="0" applyFont="1" applyFill="1" applyAlignment="1">
      <alignment vertical="top" wrapText="1"/>
    </xf>
    <xf numFmtId="44" fontId="5" fillId="2" borderId="9" xfId="2" applyFont="1" applyFill="1" applyBorder="1" applyAlignment="1" applyProtection="1">
      <alignment horizontal="right" indent="2"/>
    </xf>
    <xf numFmtId="44" fontId="5" fillId="2" borderId="0" xfId="2" applyFont="1" applyFill="1" applyProtection="1"/>
    <xf numFmtId="0" fontId="5" fillId="2" borderId="15" xfId="0" applyFont="1" applyFill="1" applyBorder="1"/>
    <xf numFmtId="0" fontId="5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10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5" fillId="2" borderId="13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44" fontId="4" fillId="2" borderId="0" xfId="2" applyFont="1" applyFill="1" applyBorder="1" applyAlignment="1" applyProtection="1">
      <alignment horizontal="right" indent="2"/>
    </xf>
    <xf numFmtId="44" fontId="5" fillId="2" borderId="0" xfId="2" applyFont="1" applyFill="1" applyAlignment="1" applyProtection="1">
      <alignment horizontal="right" indent="2"/>
    </xf>
    <xf numFmtId="44" fontId="4" fillId="0" borderId="15" xfId="2" applyFont="1" applyFill="1" applyBorder="1" applyAlignment="1" applyProtection="1">
      <alignment horizontal="right" vertical="top" indent="2"/>
    </xf>
    <xf numFmtId="44" fontId="4" fillId="2" borderId="15" xfId="2" applyFont="1" applyFill="1" applyBorder="1" applyAlignment="1" applyProtection="1">
      <alignment horizontal="right" indent="2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0" fontId="10" fillId="2" borderId="1" xfId="0" applyFont="1" applyFill="1" applyBorder="1" applyAlignment="1">
      <alignment vertical="top" wrapText="1"/>
    </xf>
    <xf numFmtId="44" fontId="2" fillId="2" borderId="0" xfId="2" applyFont="1" applyFill="1" applyBorder="1" applyAlignment="1" applyProtection="1">
      <alignment horizontal="right" indent="1"/>
    </xf>
    <xf numFmtId="10" fontId="5" fillId="2" borderId="0" xfId="0" applyNumberFormat="1" applyFont="1" applyFill="1" applyAlignment="1">
      <alignment horizontal="right" indent="2"/>
    </xf>
    <xf numFmtId="0" fontId="5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44" fontId="5" fillId="0" borderId="0" xfId="2" applyFont="1" applyFill="1" applyProtection="1"/>
    <xf numFmtId="44" fontId="4" fillId="2" borderId="0" xfId="2" applyFont="1" applyFill="1" applyAlignment="1" applyProtection="1">
      <alignment horizontal="right" indent="2"/>
    </xf>
    <xf numFmtId="44" fontId="2" fillId="2" borderId="0" xfId="2" applyFont="1" applyFill="1" applyAlignment="1" applyProtection="1">
      <alignment horizontal="right" vertical="center" wrapText="1" indent="2"/>
    </xf>
    <xf numFmtId="0" fontId="10" fillId="2" borderId="1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9" fillId="0" borderId="2" xfId="0" applyFont="1" applyBorder="1"/>
    <xf numFmtId="0" fontId="9" fillId="0" borderId="0" xfId="0" applyFont="1" applyAlignment="1">
      <alignment horizontal="right"/>
    </xf>
    <xf numFmtId="44" fontId="9" fillId="0" borderId="0" xfId="2" applyFont="1" applyFill="1" applyBorder="1" applyAlignment="1" applyProtection="1">
      <alignment horizontal="right" indent="2"/>
    </xf>
    <xf numFmtId="0" fontId="9" fillId="2" borderId="1" xfId="0" applyFont="1" applyFill="1" applyBorder="1" applyAlignment="1">
      <alignment horizontal="center" vertical="center"/>
    </xf>
    <xf numFmtId="44" fontId="12" fillId="2" borderId="1" xfId="2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10" fontId="4" fillId="2" borderId="0" xfId="0" applyNumberFormat="1" applyFont="1" applyFill="1" applyAlignment="1">
      <alignment horizontal="right" indent="2"/>
    </xf>
    <xf numFmtId="0" fontId="2" fillId="2" borderId="0" xfId="0" applyFont="1" applyFill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10" fontId="5" fillId="2" borderId="0" xfId="0" applyNumberFormat="1" applyFont="1" applyFill="1" applyAlignment="1">
      <alignment horizontal="right" vertical="top" indent="2"/>
    </xf>
    <xf numFmtId="0" fontId="4" fillId="2" borderId="0" xfId="0" applyFont="1" applyFill="1" applyAlignment="1">
      <alignment horizontal="left" vertical="center"/>
    </xf>
    <xf numFmtId="166" fontId="5" fillId="2" borderId="0" xfId="0" applyNumberFormat="1" applyFont="1" applyFill="1"/>
    <xf numFmtId="0" fontId="5" fillId="2" borderId="3" xfId="0" applyFont="1" applyFill="1" applyBorder="1"/>
    <xf numFmtId="44" fontId="5" fillId="2" borderId="0" xfId="2" applyFont="1" applyFill="1" applyBorder="1" applyAlignment="1" applyProtection="1">
      <alignment horizontal="right" vertical="top" indent="2"/>
    </xf>
    <xf numFmtId="44" fontId="2" fillId="2" borderId="0" xfId="2" applyFont="1" applyFill="1" applyProtection="1"/>
    <xf numFmtId="44" fontId="2" fillId="2" borderId="3" xfId="2" applyFont="1" applyFill="1" applyBorder="1" applyAlignment="1" applyProtection="1">
      <alignment horizontal="right"/>
    </xf>
    <xf numFmtId="44" fontId="5" fillId="2" borderId="3" xfId="2" applyFont="1" applyFill="1" applyBorder="1" applyAlignment="1" applyProtection="1">
      <alignment horizontal="right" indent="2"/>
    </xf>
    <xf numFmtId="44" fontId="2" fillId="2" borderId="0" xfId="2" applyFont="1" applyFill="1" applyAlignment="1" applyProtection="1">
      <alignment horizontal="right"/>
    </xf>
    <xf numFmtId="44" fontId="2" fillId="2" borderId="9" xfId="2" applyFont="1" applyFill="1" applyBorder="1" applyAlignment="1" applyProtection="1">
      <alignment horizontal="right"/>
    </xf>
    <xf numFmtId="44" fontId="4" fillId="2" borderId="9" xfId="2" applyFont="1" applyFill="1" applyBorder="1" applyAlignment="1" applyProtection="1">
      <alignment horizontal="right" indent="2"/>
    </xf>
    <xf numFmtId="0" fontId="5" fillId="2" borderId="0" xfId="0" quotePrefix="1" applyFont="1" applyFill="1" applyAlignment="1">
      <alignment horizontal="right"/>
    </xf>
    <xf numFmtId="10" fontId="5" fillId="2" borderId="0" xfId="0" applyNumberFormat="1" applyFont="1" applyFill="1" applyAlignment="1">
      <alignment horizontal="right" vertical="center"/>
    </xf>
    <xf numFmtId="10" fontId="5" fillId="0" borderId="0" xfId="0" applyNumberFormat="1" applyFont="1" applyAlignment="1">
      <alignment vertical="center"/>
    </xf>
    <xf numFmtId="44" fontId="5" fillId="2" borderId="0" xfId="2" applyFont="1" applyFill="1" applyAlignment="1" applyProtection="1">
      <alignment horizontal="right" vertical="top" indent="2"/>
    </xf>
    <xf numFmtId="44" fontId="5" fillId="2" borderId="0" xfId="2" applyFont="1" applyFill="1" applyAlignment="1" applyProtection="1">
      <alignment vertical="center"/>
    </xf>
    <xf numFmtId="0" fontId="4" fillId="0" borderId="15" xfId="0" applyFont="1" applyBorder="1" applyAlignment="1">
      <alignment horizontal="right" vertical="top"/>
    </xf>
    <xf numFmtId="0" fontId="10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/>
    </xf>
    <xf numFmtId="44" fontId="5" fillId="2" borderId="15" xfId="2" applyFont="1" applyFill="1" applyBorder="1" applyAlignment="1" applyProtection="1">
      <alignment horizontal="right" indent="2"/>
    </xf>
    <xf numFmtId="10" fontId="5" fillId="2" borderId="15" xfId="0" applyNumberFormat="1" applyFont="1" applyFill="1" applyBorder="1" applyAlignment="1">
      <alignment horizontal="right" indent="2"/>
    </xf>
    <xf numFmtId="0" fontId="2" fillId="2" borderId="3" xfId="0" applyFont="1" applyFill="1" applyBorder="1" applyAlignment="1">
      <alignment horizontal="right" vertical="top"/>
    </xf>
    <xf numFmtId="10" fontId="4" fillId="2" borderId="3" xfId="0" applyNumberFormat="1" applyFont="1" applyFill="1" applyBorder="1" applyAlignment="1">
      <alignment horizontal="right" vertical="top" indent="2"/>
    </xf>
    <xf numFmtId="0" fontId="5" fillId="2" borderId="0" xfId="0" applyFont="1" applyFill="1" applyAlignment="1">
      <alignment horizontal="left" wrapText="1"/>
    </xf>
    <xf numFmtId="164" fontId="5" fillId="2" borderId="0" xfId="0" applyNumberFormat="1" applyFont="1" applyFill="1" applyAlignment="1">
      <alignment horizontal="right"/>
    </xf>
    <xf numFmtId="44" fontId="10" fillId="2" borderId="1" xfId="2" applyFont="1" applyFill="1" applyBorder="1" applyAlignment="1" applyProtection="1">
      <alignment horizontal="center" vertical="center"/>
    </xf>
    <xf numFmtId="44" fontId="5" fillId="2" borderId="3" xfId="2" applyFont="1" applyFill="1" applyBorder="1" applyAlignment="1" applyProtection="1">
      <alignment horizontal="right" vertical="top" indent="2"/>
    </xf>
    <xf numFmtId="10" fontId="4" fillId="2" borderId="0" xfId="0" applyNumberFormat="1" applyFont="1" applyFill="1" applyAlignment="1">
      <alignment horizontal="right" vertical="top" indent="2"/>
    </xf>
    <xf numFmtId="166" fontId="4" fillId="2" borderId="0" xfId="0" applyNumberFormat="1" applyFont="1" applyFill="1"/>
    <xf numFmtId="0" fontId="4" fillId="2" borderId="15" xfId="0" applyFont="1" applyFill="1" applyBorder="1" applyAlignment="1">
      <alignment horizontal="right" vertical="top"/>
    </xf>
    <xf numFmtId="4" fontId="4" fillId="2" borderId="15" xfId="0" applyNumberFormat="1" applyFont="1" applyFill="1" applyBorder="1" applyAlignment="1">
      <alignment horizontal="right" vertical="top" indent="2"/>
    </xf>
    <xf numFmtId="10" fontId="4" fillId="2" borderId="15" xfId="0" applyNumberFormat="1" applyFont="1" applyFill="1" applyBorder="1" applyAlignment="1">
      <alignment horizontal="right" indent="2"/>
    </xf>
    <xf numFmtId="0" fontId="13" fillId="0" borderId="0" xfId="0" applyFont="1"/>
    <xf numFmtId="44" fontId="5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/>
    <xf numFmtId="43" fontId="4" fillId="2" borderId="0" xfId="1" applyFont="1" applyFill="1" applyBorder="1" applyProtection="1"/>
    <xf numFmtId="10" fontId="2" fillId="2" borderId="9" xfId="0" applyNumberFormat="1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/>
    </xf>
    <xf numFmtId="0" fontId="12" fillId="2" borderId="9" xfId="0" applyFont="1" applyFill="1" applyBorder="1" applyAlignment="1">
      <alignment horizontal="left"/>
    </xf>
    <xf numFmtId="44" fontId="2" fillId="2" borderId="9" xfId="2" applyFont="1" applyFill="1" applyBorder="1" applyAlignment="1" applyProtection="1">
      <alignment horizontal="right" indent="1"/>
    </xf>
    <xf numFmtId="0" fontId="2" fillId="3" borderId="9" xfId="0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4" fontId="2" fillId="2" borderId="0" xfId="2" applyFont="1" applyFill="1" applyBorder="1" applyAlignment="1" applyProtection="1">
      <alignment horizontal="right" vertical="center" indent="2"/>
    </xf>
    <xf numFmtId="44" fontId="2" fillId="2" borderId="9" xfId="2" applyFont="1" applyFill="1" applyBorder="1" applyAlignment="1" applyProtection="1">
      <alignment horizontal="right" vertical="center" indent="2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4" fillId="2" borderId="15" xfId="0" applyFont="1" applyFill="1" applyBorder="1" applyProtection="1">
      <protection hidden="1"/>
    </xf>
    <xf numFmtId="44" fontId="4" fillId="2" borderId="15" xfId="2" applyFont="1" applyFill="1" applyBorder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44" fontId="4" fillId="2" borderId="0" xfId="2" applyFont="1" applyFill="1" applyBorder="1" applyAlignment="1" applyProtection="1">
      <protection hidden="1"/>
    </xf>
    <xf numFmtId="0" fontId="1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44" fontId="5" fillId="2" borderId="0" xfId="2" applyFont="1" applyFill="1" applyBorder="1" applyAlignment="1" applyProtection="1">
      <alignment horizontal="left"/>
      <protection hidden="1"/>
    </xf>
    <xf numFmtId="44" fontId="5" fillId="2" borderId="0" xfId="0" applyNumberFormat="1" applyFont="1" applyFill="1" applyProtection="1">
      <protection hidden="1"/>
    </xf>
    <xf numFmtId="44" fontId="5" fillId="2" borderId="16" xfId="2" applyFont="1" applyFill="1" applyBorder="1" applyAlignment="1" applyProtection="1">
      <alignment horizontal="left" indent="2"/>
      <protection hidden="1"/>
    </xf>
    <xf numFmtId="0" fontId="4" fillId="2" borderId="0" xfId="0" applyFont="1" applyFill="1" applyAlignment="1" applyProtection="1">
      <alignment horizontal="left" indent="1"/>
      <protection hidden="1"/>
    </xf>
    <xf numFmtId="0" fontId="5" fillId="2" borderId="0" xfId="0" applyFont="1" applyFill="1" applyAlignment="1" applyProtection="1">
      <alignment horizontal="left" indent="3"/>
      <protection hidden="1"/>
    </xf>
    <xf numFmtId="164" fontId="5" fillId="2" borderId="0" xfId="3" applyNumberFormat="1" applyFont="1" applyFill="1" applyBorder="1" applyAlignment="1" applyProtection="1">
      <alignment horizontal="right"/>
      <protection hidden="1"/>
    </xf>
    <xf numFmtId="4" fontId="5" fillId="2" borderId="16" xfId="1" applyNumberFormat="1" applyFont="1" applyFill="1" applyBorder="1" applyAlignment="1" applyProtection="1">
      <alignment horizontal="left" indent="2"/>
      <protection hidden="1"/>
    </xf>
    <xf numFmtId="164" fontId="5" fillId="2" borderId="0" xfId="0" applyNumberFormat="1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right"/>
      <protection hidden="1"/>
    </xf>
    <xf numFmtId="44" fontId="5" fillId="0" borderId="0" xfId="0" applyNumberFormat="1" applyFont="1" applyProtection="1">
      <protection hidden="1"/>
    </xf>
    <xf numFmtId="0" fontId="5" fillId="2" borderId="0" xfId="0" applyFont="1" applyFill="1" applyAlignment="1" applyProtection="1">
      <alignment horizontal="left" wrapText="1"/>
      <protection hidden="1"/>
    </xf>
    <xf numFmtId="44" fontId="5" fillId="2" borderId="0" xfId="2" applyFont="1" applyFill="1" applyBorder="1" applyAlignment="1" applyProtection="1">
      <alignment horizontal="left" wrapText="1"/>
      <protection hidden="1"/>
    </xf>
    <xf numFmtId="44" fontId="5" fillId="2" borderId="16" xfId="2" applyFont="1" applyFill="1" applyBorder="1" applyAlignment="1" applyProtection="1">
      <alignment horizontal="left" vertical="center" indent="2"/>
      <protection hidden="1"/>
    </xf>
    <xf numFmtId="0" fontId="5" fillId="2" borderId="9" xfId="0" applyFont="1" applyFill="1" applyBorder="1" applyAlignment="1" applyProtection="1">
      <alignment horizontal="left" indent="3"/>
      <protection hidden="1"/>
    </xf>
    <xf numFmtId="0" fontId="5" fillId="2" borderId="9" xfId="0" applyFont="1" applyFill="1" applyBorder="1" applyAlignment="1" applyProtection="1">
      <alignment horizontal="left" wrapText="1"/>
      <protection hidden="1"/>
    </xf>
    <xf numFmtId="0" fontId="5" fillId="2" borderId="9" xfId="0" applyFont="1" applyFill="1" applyBorder="1" applyAlignment="1" applyProtection="1">
      <alignment horizontal="right"/>
      <protection hidden="1"/>
    </xf>
    <xf numFmtId="44" fontId="5" fillId="2" borderId="9" xfId="2" applyFont="1" applyFill="1" applyBorder="1" applyAlignment="1" applyProtection="1">
      <alignment horizontal="left" wrapText="1"/>
      <protection hidden="1"/>
    </xf>
    <xf numFmtId="10" fontId="5" fillId="2" borderId="0" xfId="0" applyNumberFormat="1" applyFont="1" applyFill="1" applyAlignment="1" applyProtection="1">
      <alignment horizontal="right"/>
      <protection hidden="1"/>
    </xf>
    <xf numFmtId="10" fontId="5" fillId="2" borderId="0" xfId="3" applyNumberFormat="1" applyFont="1" applyFill="1" applyBorder="1" applyAlignment="1" applyProtection="1">
      <alignment horizontal="right" indent="2"/>
      <protection hidden="1"/>
    </xf>
    <xf numFmtId="10" fontId="5" fillId="2" borderId="9" xfId="3" applyNumberFormat="1" applyFont="1" applyFill="1" applyBorder="1" applyAlignment="1" applyProtection="1">
      <alignment horizontal="right"/>
      <protection hidden="1"/>
    </xf>
    <xf numFmtId="0" fontId="5" fillId="2" borderId="16" xfId="0" applyFont="1" applyFill="1" applyBorder="1" applyAlignment="1" applyProtection="1">
      <alignment horizontal="left"/>
      <protection hidden="1"/>
    </xf>
    <xf numFmtId="10" fontId="5" fillId="2" borderId="12" xfId="3" applyNumberFormat="1" applyFont="1" applyFill="1" applyBorder="1" applyAlignment="1" applyProtection="1">
      <alignment horizontal="right"/>
      <protection hidden="1"/>
    </xf>
    <xf numFmtId="10" fontId="5" fillId="2" borderId="9" xfId="0" applyNumberFormat="1" applyFont="1" applyFill="1" applyBorder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left" indent="1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44" fontId="5" fillId="2" borderId="0" xfId="2" applyFont="1" applyFill="1" applyAlignment="1" applyProtection="1">
      <alignment horizontal="left" indent="2"/>
      <protection hidden="1"/>
    </xf>
    <xf numFmtId="0" fontId="4" fillId="2" borderId="2" xfId="0" applyFont="1" applyFill="1" applyBorder="1" applyProtection="1">
      <protection hidden="1"/>
    </xf>
    <xf numFmtId="44" fontId="4" fillId="2" borderId="0" xfId="2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167" fontId="12" fillId="2" borderId="0" xfId="0" applyNumberFormat="1" applyFont="1" applyFill="1" applyAlignment="1">
      <alignment horizontal="center" vertical="center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5" borderId="4" xfId="0" applyFont="1" applyFill="1" applyBorder="1" applyAlignment="1" applyProtection="1">
      <alignment vertical="center"/>
      <protection hidden="1"/>
    </xf>
    <xf numFmtId="0" fontId="7" fillId="5" borderId="4" xfId="0" applyFont="1" applyFill="1" applyBorder="1" applyAlignment="1" applyProtection="1">
      <alignment horizontal="center" vertical="center"/>
      <protection hidden="1"/>
    </xf>
    <xf numFmtId="0" fontId="8" fillId="4" borderId="10" xfId="0" applyFont="1" applyFill="1" applyBorder="1" applyAlignment="1" applyProtection="1">
      <alignment horizontal="left" vertical="center"/>
      <protection locked="0"/>
    </xf>
    <xf numFmtId="44" fontId="8" fillId="4" borderId="10" xfId="2" applyFont="1" applyFill="1" applyBorder="1" applyAlignment="1" applyProtection="1">
      <alignment horizontal="right" vertical="center" indent="2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4" fontId="8" fillId="4" borderId="6" xfId="2" applyFont="1" applyFill="1" applyBorder="1" applyAlignment="1" applyProtection="1">
      <alignment horizontal="right" vertical="center" indent="2"/>
      <protection locked="0"/>
    </xf>
    <xf numFmtId="0" fontId="8" fillId="4" borderId="20" xfId="0" applyFont="1" applyFill="1" applyBorder="1" applyAlignment="1" applyProtection="1">
      <alignment horizontal="left" vertical="center"/>
      <protection locked="0"/>
    </xf>
    <xf numFmtId="44" fontId="8" fillId="4" borderId="19" xfId="2" applyFont="1" applyFill="1" applyBorder="1" applyAlignment="1" applyProtection="1">
      <alignment horizontal="right" vertical="center" indent="2"/>
      <protection locked="0"/>
    </xf>
    <xf numFmtId="0" fontId="7" fillId="2" borderId="17" xfId="0" applyFont="1" applyFill="1" applyBorder="1" applyProtection="1">
      <protection hidden="1"/>
    </xf>
    <xf numFmtId="0" fontId="7" fillId="2" borderId="15" xfId="0" applyFont="1" applyFill="1" applyBorder="1" applyProtection="1">
      <protection hidden="1"/>
    </xf>
    <xf numFmtId="44" fontId="7" fillId="2" borderId="15" xfId="2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left" vertical="center"/>
      <protection hidden="1"/>
    </xf>
    <xf numFmtId="44" fontId="8" fillId="4" borderId="22" xfId="2" applyFont="1" applyFill="1" applyBorder="1" applyAlignment="1" applyProtection="1">
      <alignment horizontal="right" vertical="center" indent="2"/>
      <protection locked="0"/>
    </xf>
    <xf numFmtId="44" fontId="8" fillId="4" borderId="7" xfId="2" applyFont="1" applyFill="1" applyBorder="1" applyAlignment="1" applyProtection="1">
      <alignment horizontal="left" vertical="center" indent="2"/>
      <protection locked="0"/>
    </xf>
    <xf numFmtId="0" fontId="8" fillId="2" borderId="8" xfId="0" applyFont="1" applyFill="1" applyBorder="1" applyAlignment="1" applyProtection="1">
      <alignment horizontal="left" vertical="center"/>
      <protection hidden="1"/>
    </xf>
    <xf numFmtId="44" fontId="8" fillId="4" borderId="23" xfId="2" applyFont="1" applyFill="1" applyBorder="1" applyAlignment="1" applyProtection="1">
      <alignment horizontal="right" vertical="center" indent="2"/>
      <protection locked="0"/>
    </xf>
    <xf numFmtId="44" fontId="8" fillId="4" borderId="8" xfId="2" applyFont="1" applyFill="1" applyBorder="1" applyAlignment="1" applyProtection="1">
      <alignment horizontal="left" vertical="center" indent="2"/>
      <protection locked="0"/>
    </xf>
    <xf numFmtId="0" fontId="8" fillId="2" borderId="18" xfId="0" applyFont="1" applyFill="1" applyBorder="1" applyAlignment="1" applyProtection="1">
      <alignment horizontal="left" vertical="center"/>
      <protection hidden="1"/>
    </xf>
    <xf numFmtId="44" fontId="8" fillId="4" borderId="24" xfId="2" applyFont="1" applyFill="1" applyBorder="1" applyAlignment="1" applyProtection="1">
      <alignment horizontal="right" vertical="center" indent="2"/>
      <protection locked="0"/>
    </xf>
    <xf numFmtId="44" fontId="8" fillId="4" borderId="18" xfId="2" applyFont="1" applyFill="1" applyBorder="1" applyAlignment="1" applyProtection="1">
      <alignment horizontal="left" vertical="center" indent="2"/>
      <protection locked="0"/>
    </xf>
    <xf numFmtId="44" fontId="7" fillId="2" borderId="25" xfId="2" applyFont="1" applyFill="1" applyBorder="1" applyAlignment="1" applyProtection="1">
      <alignment horizontal="right" indent="2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3" fontId="8" fillId="2" borderId="5" xfId="0" applyNumberFormat="1" applyFont="1" applyFill="1" applyBorder="1" applyAlignment="1" applyProtection="1">
      <alignment horizontal="right" vertical="center" indent="2"/>
      <protection hidden="1"/>
    </xf>
    <xf numFmtId="44" fontId="8" fillId="4" borderId="5" xfId="2" applyFont="1" applyFill="1" applyBorder="1" applyAlignment="1" applyProtection="1">
      <alignment horizontal="left" vertical="center" indent="2"/>
      <protection locked="0"/>
    </xf>
    <xf numFmtId="44" fontId="8" fillId="4" borderId="6" xfId="2" applyFont="1" applyFill="1" applyBorder="1" applyAlignment="1" applyProtection="1">
      <alignment horizontal="left" vertical="center" indent="2"/>
      <protection locked="0"/>
    </xf>
    <xf numFmtId="0" fontId="8" fillId="2" borderId="6" xfId="0" applyFont="1" applyFill="1" applyBorder="1" applyAlignment="1" applyProtection="1">
      <alignment horizontal="left" vertical="center"/>
      <protection hidden="1"/>
    </xf>
    <xf numFmtId="3" fontId="8" fillId="2" borderId="6" xfId="0" applyNumberFormat="1" applyFont="1" applyFill="1" applyBorder="1" applyAlignment="1" applyProtection="1">
      <alignment horizontal="right" vertical="center" indent="2"/>
      <protection hidden="1"/>
    </xf>
    <xf numFmtId="3" fontId="8" fillId="2" borderId="0" xfId="0" applyNumberFormat="1" applyFont="1" applyFill="1" applyAlignment="1" applyProtection="1">
      <alignment horizontal="right" vertical="center" indent="2"/>
      <protection hidden="1"/>
    </xf>
    <xf numFmtId="0" fontId="17" fillId="2" borderId="0" xfId="0" applyFont="1" applyFill="1" applyProtection="1"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44" fontId="8" fillId="4" borderId="11" xfId="2" applyFont="1" applyFill="1" applyBorder="1" applyAlignment="1" applyProtection="1">
      <alignment horizontal="right" vertical="center" indent="2"/>
      <protection locked="0"/>
    </xf>
    <xf numFmtId="44" fontId="8" fillId="4" borderId="0" xfId="2" applyFont="1" applyFill="1" applyBorder="1" applyAlignment="1" applyProtection="1">
      <alignment horizontal="right" vertical="center" indent="2"/>
      <protection locked="0"/>
    </xf>
    <xf numFmtId="165" fontId="8" fillId="2" borderId="0" xfId="0" applyNumberFormat="1" applyFont="1" applyFill="1" applyAlignment="1" applyProtection="1">
      <alignment horizontal="center"/>
      <protection hidden="1"/>
    </xf>
    <xf numFmtId="0" fontId="7" fillId="5" borderId="0" xfId="0" applyFont="1" applyFill="1" applyAlignment="1" applyProtection="1">
      <alignment horizontal="center" vertical="top" wrapText="1"/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167" fontId="8" fillId="2" borderId="10" xfId="0" applyNumberFormat="1" applyFont="1" applyFill="1" applyBorder="1" applyAlignment="1" applyProtection="1">
      <alignment horizontal="center"/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167" fontId="8" fillId="2" borderId="6" xfId="0" applyNumberFormat="1" applyFont="1" applyFill="1" applyBorder="1" applyAlignment="1" applyProtection="1">
      <alignment horizontal="center"/>
      <protection hidden="1"/>
    </xf>
    <xf numFmtId="167" fontId="8" fillId="4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Protection="1">
      <protection hidden="1"/>
    </xf>
    <xf numFmtId="0" fontId="4" fillId="5" borderId="1" xfId="0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4" fontId="5" fillId="2" borderId="0" xfId="2" applyFont="1" applyFill="1" applyBorder="1" applyAlignment="1" applyProtection="1">
      <alignment horizontal="right" vertical="center" indent="2"/>
      <protection hidden="1"/>
    </xf>
    <xf numFmtId="10" fontId="5" fillId="2" borderId="0" xfId="0" applyNumberFormat="1" applyFont="1" applyFill="1" applyAlignment="1" applyProtection="1">
      <alignment horizontal="center" vertical="center"/>
      <protection hidden="1"/>
    </xf>
    <xf numFmtId="167" fontId="5" fillId="2" borderId="0" xfId="0" applyNumberFormat="1" applyFont="1" applyFill="1" applyAlignment="1" applyProtection="1">
      <alignment horizontal="center" vertical="center"/>
      <protection hidden="1"/>
    </xf>
    <xf numFmtId="44" fontId="5" fillId="2" borderId="0" xfId="2" applyFont="1" applyFill="1" applyBorder="1" applyAlignment="1" applyProtection="1">
      <alignment horizontal="left" vertical="center" indent="2"/>
      <protection hidden="1"/>
    </xf>
    <xf numFmtId="44" fontId="5" fillId="2" borderId="0" xfId="2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44" fontId="5" fillId="2" borderId="9" xfId="2" applyFont="1" applyFill="1" applyBorder="1" applyAlignment="1" applyProtection="1">
      <alignment horizontal="left" vertical="center" indent="2"/>
      <protection hidden="1"/>
    </xf>
    <xf numFmtId="10" fontId="5" fillId="2" borderId="9" xfId="0" applyNumberFormat="1" applyFont="1" applyFill="1" applyBorder="1" applyAlignment="1" applyProtection="1">
      <alignment horizontal="center" vertical="center"/>
      <protection hidden="1"/>
    </xf>
    <xf numFmtId="167" fontId="5" fillId="2" borderId="9" xfId="0" applyNumberFormat="1" applyFont="1" applyFill="1" applyBorder="1" applyAlignment="1" applyProtection="1">
      <alignment horizontal="center" vertical="center"/>
      <protection hidden="1"/>
    </xf>
    <xf numFmtId="44" fontId="5" fillId="2" borderId="9" xfId="2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3" fontId="5" fillId="2" borderId="0" xfId="0" applyNumberFormat="1" applyFont="1" applyFill="1" applyAlignment="1" applyProtection="1">
      <alignment horizontal="right" vertical="center" wrapText="1" indent="1"/>
      <protection hidden="1"/>
    </xf>
    <xf numFmtId="0" fontId="5" fillId="2" borderId="0" xfId="0" applyFont="1" applyFill="1" applyAlignment="1" applyProtection="1">
      <alignment horizontal="right" vertical="center" wrapText="1"/>
      <protection hidden="1"/>
    </xf>
    <xf numFmtId="3" fontId="5" fillId="2" borderId="0" xfId="0" applyNumberFormat="1" applyFont="1" applyFill="1" applyAlignment="1" applyProtection="1">
      <alignment horizontal="left" vertical="center" wrapText="1"/>
      <protection hidden="1"/>
    </xf>
    <xf numFmtId="165" fontId="5" fillId="2" borderId="0" xfId="0" applyNumberFormat="1" applyFont="1" applyFill="1" applyAlignment="1" applyProtection="1">
      <alignment horizontal="center"/>
      <protection hidden="1"/>
    </xf>
    <xf numFmtId="167" fontId="5" fillId="2" borderId="0" xfId="0" applyNumberFormat="1" applyFont="1" applyFill="1" applyAlignment="1" applyProtection="1">
      <alignment horizontal="center"/>
      <protection hidden="1"/>
    </xf>
    <xf numFmtId="165" fontId="5" fillId="2" borderId="0" xfId="0" applyNumberFormat="1" applyFont="1" applyFill="1" applyAlignment="1" applyProtection="1">
      <alignment horizontal="left"/>
      <protection hidden="1"/>
    </xf>
    <xf numFmtId="44" fontId="5" fillId="2" borderId="0" xfId="2" applyFont="1" applyFill="1" applyBorder="1" applyAlignment="1" applyProtection="1">
      <alignment horizontal="right" indent="1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44" fontId="5" fillId="2" borderId="14" xfId="2" applyFont="1" applyFill="1" applyBorder="1" applyAlignment="1" applyProtection="1">
      <alignment horizontal="right" vertical="center" indent="2"/>
      <protection hidden="1"/>
    </xf>
    <xf numFmtId="10" fontId="5" fillId="2" borderId="14" xfId="0" applyNumberFormat="1" applyFont="1" applyFill="1" applyBorder="1" applyAlignment="1" applyProtection="1">
      <alignment horizontal="center" vertical="center"/>
      <protection hidden="1"/>
    </xf>
    <xf numFmtId="44" fontId="5" fillId="2" borderId="14" xfId="2" applyFont="1" applyFill="1" applyBorder="1" applyAlignment="1" applyProtection="1">
      <alignment horizontal="right" indent="1"/>
      <protection hidden="1"/>
    </xf>
    <xf numFmtId="167" fontId="5" fillId="2" borderId="14" xfId="0" applyNumberFormat="1" applyFont="1" applyFill="1" applyBorder="1" applyAlignment="1" applyProtection="1">
      <alignment horizontal="center"/>
      <protection hidden="1"/>
    </xf>
    <xf numFmtId="44" fontId="5" fillId="2" borderId="9" xfId="2" applyFont="1" applyFill="1" applyBorder="1" applyAlignment="1" applyProtection="1">
      <alignment horizontal="left"/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5" fillId="4" borderId="0" xfId="0" applyFont="1" applyFill="1" applyProtection="1">
      <protection hidden="1"/>
    </xf>
    <xf numFmtId="44" fontId="5" fillId="4" borderId="0" xfId="2" applyFont="1" applyFill="1" applyBorder="1" applyAlignment="1" applyProtection="1">
      <alignment horizontal="left" indent="2"/>
      <protection hidden="1"/>
    </xf>
    <xf numFmtId="0" fontId="5" fillId="4" borderId="0" xfId="0" applyFont="1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right"/>
      <protection hidden="1"/>
    </xf>
    <xf numFmtId="0" fontId="4" fillId="4" borderId="0" xfId="0" applyFont="1" applyFill="1" applyAlignment="1" applyProtection="1">
      <alignment horizontal="left"/>
      <protection hidden="1"/>
    </xf>
    <xf numFmtId="0" fontId="4" fillId="4" borderId="0" xfId="0" applyFont="1" applyFill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right"/>
      <protection hidden="1"/>
    </xf>
    <xf numFmtId="44" fontId="4" fillId="4" borderId="0" xfId="2" applyFont="1" applyFill="1" applyBorder="1" applyAlignment="1" applyProtection="1">
      <alignment horizontal="left" vertical="center" indent="2"/>
      <protection hidden="1"/>
    </xf>
    <xf numFmtId="44" fontId="5" fillId="4" borderId="0" xfId="2" applyFont="1" applyFill="1" applyBorder="1" applyAlignment="1" applyProtection="1">
      <alignment horizontal="left" vertical="center" indent="2"/>
      <protection hidden="1"/>
    </xf>
    <xf numFmtId="10" fontId="5" fillId="4" borderId="0" xfId="3" applyNumberFormat="1" applyFont="1" applyFill="1" applyBorder="1" applyAlignment="1" applyProtection="1">
      <alignment horizontal="right" indent="2"/>
      <protection hidden="1"/>
    </xf>
    <xf numFmtId="0" fontId="5" fillId="2" borderId="0" xfId="0" quotePrefix="1" applyFont="1" applyFill="1" applyAlignment="1" applyProtection="1">
      <alignment horizontal="left"/>
      <protection hidden="1"/>
    </xf>
    <xf numFmtId="44" fontId="5" fillId="4" borderId="26" xfId="0" applyNumberFormat="1" applyFont="1" applyFill="1" applyBorder="1" applyProtection="1">
      <protection hidden="1"/>
    </xf>
    <xf numFmtId="0" fontId="5" fillId="4" borderId="26" xfId="0" applyFont="1" applyFill="1" applyBorder="1" applyProtection="1">
      <protection hidden="1"/>
    </xf>
    <xf numFmtId="44" fontId="5" fillId="2" borderId="26" xfId="2" applyFont="1" applyFill="1" applyBorder="1" applyAlignment="1" applyProtection="1">
      <alignment horizontal="left"/>
      <protection hidden="1"/>
    </xf>
    <xf numFmtId="0" fontId="4" fillId="4" borderId="26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 vertical="top" wrapText="1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left" vertical="top" wrapText="1"/>
      <protection hidden="1"/>
    </xf>
    <xf numFmtId="44" fontId="4" fillId="4" borderId="0" xfId="2" applyFont="1" applyFill="1" applyBorder="1" applyAlignment="1" applyProtection="1">
      <alignment horizontal="left" vertical="top" indent="2"/>
      <protection hidden="1"/>
    </xf>
    <xf numFmtId="0" fontId="5" fillId="2" borderId="0" xfId="0" applyFont="1" applyFill="1" applyAlignment="1" applyProtection="1">
      <alignment horizontal="left" indent="7"/>
      <protection hidden="1"/>
    </xf>
    <xf numFmtId="0" fontId="25" fillId="2" borderId="0" xfId="0" applyFont="1" applyFill="1" applyProtection="1"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right"/>
      <protection hidden="1"/>
    </xf>
    <xf numFmtId="0" fontId="7" fillId="5" borderId="27" xfId="0" applyFont="1" applyFill="1" applyBorder="1" applyAlignment="1" applyProtection="1">
      <alignment horizontal="left" vertical="center"/>
      <protection hidden="1"/>
    </xf>
    <xf numFmtId="0" fontId="7" fillId="5" borderId="28" xfId="0" applyFont="1" applyFill="1" applyBorder="1" applyAlignment="1" applyProtection="1">
      <alignment horizontal="left" vertical="center"/>
      <protection hidden="1"/>
    </xf>
    <xf numFmtId="0" fontId="8" fillId="2" borderId="29" xfId="2" applyNumberFormat="1" applyFont="1" applyFill="1" applyBorder="1" applyAlignment="1" applyProtection="1">
      <alignment horizontal="left" vertical="center" wrapText="1"/>
      <protection hidden="1"/>
    </xf>
    <xf numFmtId="0" fontId="8" fillId="2" borderId="30" xfId="2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164" fontId="5" fillId="2" borderId="0" xfId="3" applyNumberFormat="1" applyFont="1" applyFill="1" applyAlignment="1" applyProtection="1">
      <alignment horizontal="center" vertical="center"/>
      <protection hidden="1"/>
    </xf>
    <xf numFmtId="0" fontId="8" fillId="2" borderId="37" xfId="2" applyNumberFormat="1" applyFont="1" applyFill="1" applyBorder="1" applyAlignment="1" applyProtection="1">
      <alignment vertical="top" wrapText="1"/>
      <protection hidden="1"/>
    </xf>
    <xf numFmtId="0" fontId="8" fillId="2" borderId="38" xfId="2" applyNumberFormat="1" applyFont="1" applyFill="1" applyBorder="1" applyAlignment="1" applyProtection="1">
      <alignment vertical="top" wrapText="1"/>
      <protection hidden="1"/>
    </xf>
    <xf numFmtId="9" fontId="5" fillId="0" borderId="0" xfId="0" applyNumberFormat="1" applyFont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14" fontId="0" fillId="0" borderId="0" xfId="0" applyNumberForma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14" fontId="0" fillId="0" borderId="0" xfId="0" applyNumberFormat="1"/>
    <xf numFmtId="14" fontId="0" fillId="0" borderId="0" xfId="0" quotePrefix="1" applyNumberFormat="1" applyAlignment="1">
      <alignment horizontal="center"/>
    </xf>
    <xf numFmtId="0" fontId="24" fillId="2" borderId="0" xfId="0" applyFont="1" applyFill="1" applyAlignment="1" applyProtection="1">
      <alignment horizontal="left" wrapText="1"/>
      <protection hidden="1"/>
    </xf>
    <xf numFmtId="0" fontId="7" fillId="2" borderId="0" xfId="0" applyFont="1" applyFill="1" applyAlignment="1" applyProtection="1">
      <alignment horizontal="left" wrapText="1"/>
      <protection hidden="1"/>
    </xf>
    <xf numFmtId="0" fontId="7" fillId="5" borderId="4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center" vertical="top" wrapText="1"/>
      <protection hidden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top"/>
      <protection locked="0"/>
    </xf>
    <xf numFmtId="0" fontId="8" fillId="2" borderId="31" xfId="2" applyNumberFormat="1" applyFont="1" applyFill="1" applyBorder="1" applyAlignment="1" applyProtection="1">
      <alignment horizontal="left" vertical="top" wrapText="1"/>
      <protection hidden="1"/>
    </xf>
    <xf numFmtId="0" fontId="8" fillId="2" borderId="33" xfId="2" applyNumberFormat="1" applyFont="1" applyFill="1" applyBorder="1" applyAlignment="1" applyProtection="1">
      <alignment horizontal="left" vertical="top" wrapText="1"/>
      <protection hidden="1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18" fillId="5" borderId="0" xfId="0" applyFont="1" applyFill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left" vertical="top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32" xfId="2" applyNumberFormat="1" applyFont="1" applyFill="1" applyBorder="1" applyAlignment="1" applyProtection="1">
      <alignment horizontal="left" vertical="top" wrapText="1"/>
      <protection hidden="1"/>
    </xf>
    <xf numFmtId="0" fontId="8" fillId="2" borderId="34" xfId="2" applyNumberFormat="1" applyFont="1" applyFill="1" applyBorder="1" applyAlignment="1" applyProtection="1">
      <alignment horizontal="left" vertical="top" wrapText="1"/>
      <protection hidden="1"/>
    </xf>
    <xf numFmtId="0" fontId="8" fillId="2" borderId="31" xfId="2" applyNumberFormat="1" applyFont="1" applyFill="1" applyBorder="1" applyAlignment="1" applyProtection="1">
      <alignment horizontal="left" vertical="top" wrapText="1" indent="2"/>
      <protection hidden="1"/>
    </xf>
    <xf numFmtId="0" fontId="8" fillId="2" borderId="33" xfId="2" applyNumberFormat="1" applyFont="1" applyFill="1" applyBorder="1" applyAlignment="1" applyProtection="1">
      <alignment horizontal="left" vertical="top" wrapText="1" indent="2"/>
      <protection hidden="1"/>
    </xf>
    <xf numFmtId="0" fontId="8" fillId="2" borderId="16" xfId="2" applyNumberFormat="1" applyFont="1" applyFill="1" applyBorder="1" applyAlignment="1" applyProtection="1">
      <alignment horizontal="left" vertical="top" wrapText="1"/>
      <protection hidden="1"/>
    </xf>
    <xf numFmtId="0" fontId="8" fillId="2" borderId="26" xfId="2" applyNumberFormat="1" applyFont="1" applyFill="1" applyBorder="1" applyAlignment="1" applyProtection="1">
      <alignment horizontal="left" vertical="top" wrapText="1"/>
      <protection hidden="1"/>
    </xf>
    <xf numFmtId="0" fontId="8" fillId="2" borderId="32" xfId="2" applyNumberFormat="1" applyFont="1" applyFill="1" applyBorder="1" applyAlignment="1" applyProtection="1">
      <alignment horizontal="left" vertical="center" wrapText="1"/>
      <protection hidden="1"/>
    </xf>
    <xf numFmtId="0" fontId="8" fillId="2" borderId="34" xfId="2" applyNumberFormat="1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8" fillId="2" borderId="35" xfId="2" applyNumberFormat="1" applyFont="1" applyFill="1" applyBorder="1" applyAlignment="1" applyProtection="1">
      <alignment horizontal="left" vertical="top" wrapText="1"/>
      <protection hidden="1"/>
    </xf>
    <xf numFmtId="0" fontId="8" fillId="2" borderId="36" xfId="2" applyNumberFormat="1" applyFont="1" applyFill="1" applyBorder="1" applyAlignment="1" applyProtection="1">
      <alignment horizontal="left" vertical="top" wrapText="1"/>
      <protection hidden="1"/>
    </xf>
    <xf numFmtId="0" fontId="26" fillId="2" borderId="0" xfId="0" applyFont="1" applyFill="1" applyAlignment="1" applyProtection="1">
      <alignment horizontal="left" vertical="top" wrapText="1"/>
      <protection hidden="1"/>
    </xf>
    <xf numFmtId="0" fontId="23" fillId="2" borderId="0" xfId="0" applyFont="1" applyFill="1" applyAlignment="1" applyProtection="1">
      <alignment horizontal="center" wrapText="1"/>
      <protection hidden="1"/>
    </xf>
    <xf numFmtId="0" fontId="5" fillId="4" borderId="0" xfId="0" applyFont="1" applyFill="1" applyAlignment="1" applyProtection="1">
      <alignment horizontal="left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left" vertical="top" wrapText="1"/>
      <protection hidden="1"/>
    </xf>
    <xf numFmtId="0" fontId="5" fillId="4" borderId="0" xfId="0" applyFont="1" applyFill="1" applyAlignment="1" applyProtection="1">
      <alignment horizontal="left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>
      <alignment horizontal="left"/>
    </xf>
    <xf numFmtId="0" fontId="9" fillId="2" borderId="1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3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vertical="top" wrapText="1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76BD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313055</xdr:colOff>
      <xdr:row>0</xdr:row>
      <xdr:rowOff>643890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B2F04E94-4F44-47C4-ACE6-4192C1E4092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97993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106</xdr:row>
      <xdr:rowOff>0</xdr:rowOff>
    </xdr:from>
    <xdr:ext cx="2013948" cy="643890"/>
    <xdr:pic>
      <xdr:nvPicPr>
        <xdr:cNvPr id="4" name="Bild 1">
          <a:extLst>
            <a:ext uri="{FF2B5EF4-FFF2-40B4-BE49-F238E27FC236}">
              <a16:creationId xmlns:a16="http://schemas.microsoft.com/office/drawing/2014/main" id="{A449630A-4C61-4856-9D82-C0760D7219B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13948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8FC9-7619-4A59-9516-B1486F23DF64}">
  <sheetPr codeName="Tabelle3">
    <pageSetUpPr fitToPage="1"/>
  </sheetPr>
  <dimension ref="A1:I97"/>
  <sheetViews>
    <sheetView tabSelected="1" zoomScale="70" zoomScaleNormal="70" workbookViewId="0">
      <selection activeCell="C7" sqref="C7:D7"/>
    </sheetView>
  </sheetViews>
  <sheetFormatPr baseColWidth="10" defaultColWidth="11" defaultRowHeight="14.25" x14ac:dyDescent="0.2"/>
  <cols>
    <col min="1" max="3" width="25.75" style="120" customWidth="1"/>
    <col min="4" max="4" width="26" style="120" customWidth="1"/>
    <col min="5" max="6" width="25.75" style="120" customWidth="1"/>
    <col min="7" max="7" width="13.625" style="120" customWidth="1"/>
    <col min="8" max="8" width="25.75" style="120" customWidth="1"/>
    <col min="9" max="9" width="55.75" style="120" customWidth="1"/>
    <col min="10" max="10" width="10.625" style="120" customWidth="1"/>
    <col min="11" max="11" width="13.75" style="120" customWidth="1"/>
    <col min="12" max="16384" width="11" style="120"/>
  </cols>
  <sheetData>
    <row r="1" spans="1:9" s="118" customFormat="1" ht="18" x14ac:dyDescent="0.25">
      <c r="A1" s="158" t="s">
        <v>29</v>
      </c>
      <c r="B1" s="165"/>
      <c r="C1" s="165"/>
      <c r="D1" s="165"/>
      <c r="E1" s="165"/>
      <c r="F1" s="288" t="s">
        <v>170</v>
      </c>
    </row>
    <row r="2" spans="1:9" s="118" customFormat="1" ht="15.75" x14ac:dyDescent="0.25">
      <c r="A2" s="166" t="s">
        <v>7</v>
      </c>
      <c r="B2" s="165"/>
      <c r="C2" s="165"/>
      <c r="D2" s="165"/>
      <c r="E2" s="165"/>
      <c r="F2" s="165"/>
    </row>
    <row r="3" spans="1:9" ht="14.25" customHeight="1" x14ac:dyDescent="0.2">
      <c r="A3" s="167" t="s">
        <v>67</v>
      </c>
      <c r="B3" s="168"/>
      <c r="C3" s="168"/>
      <c r="D3" s="168"/>
      <c r="E3" s="168"/>
      <c r="F3" s="168"/>
    </row>
    <row r="4" spans="1:9" s="206" customFormat="1" ht="14.25" customHeight="1" x14ac:dyDescent="0.2">
      <c r="A4" s="222"/>
      <c r="B4" s="168"/>
      <c r="C4" s="168"/>
      <c r="D4" s="168"/>
      <c r="E4" s="168"/>
      <c r="F4" s="168"/>
    </row>
    <row r="5" spans="1:9" ht="15.75" x14ac:dyDescent="0.2">
      <c r="B5" s="218" t="s">
        <v>8</v>
      </c>
      <c r="C5" s="219">
        <v>2024</v>
      </c>
      <c r="E5" s="218"/>
    </row>
    <row r="6" spans="1:9" s="119" customFormat="1" ht="15.75" x14ac:dyDescent="0.2">
      <c r="A6" s="218"/>
      <c r="B6" s="219"/>
      <c r="C6" s="168"/>
      <c r="D6" s="218"/>
      <c r="E6" s="220"/>
      <c r="F6" s="116" t="s">
        <v>145</v>
      </c>
    </row>
    <row r="7" spans="1:9" s="119" customFormat="1" ht="15.75" x14ac:dyDescent="0.2">
      <c r="A7" s="120"/>
      <c r="B7" s="218" t="s">
        <v>71</v>
      </c>
      <c r="C7" s="302"/>
      <c r="D7" s="302"/>
      <c r="E7" s="283" t="s">
        <v>146</v>
      </c>
      <c r="F7" s="284">
        <v>8.1000000000000003E-2</v>
      </c>
    </row>
    <row r="8" spans="1:9" s="119" customFormat="1" ht="15" x14ac:dyDescent="0.2">
      <c r="A8" s="218"/>
      <c r="B8" s="218"/>
      <c r="C8" s="218"/>
      <c r="D8" s="218"/>
      <c r="E8" s="121" t="s">
        <v>147</v>
      </c>
      <c r="F8" s="284">
        <v>2.5999999999999999E-2</v>
      </c>
    </row>
    <row r="9" spans="1:9" s="119" customFormat="1" ht="15.75" x14ac:dyDescent="0.2">
      <c r="A9" s="120"/>
      <c r="B9" s="218" t="s">
        <v>135</v>
      </c>
      <c r="C9" s="221"/>
      <c r="D9" s="218"/>
      <c r="E9" s="121" t="s">
        <v>148</v>
      </c>
      <c r="F9" s="284">
        <v>3.7999999999999999E-2</v>
      </c>
    </row>
    <row r="10" spans="1:9" s="119" customFormat="1" ht="15" x14ac:dyDescent="0.2">
      <c r="A10" s="121"/>
      <c r="B10" s="116"/>
      <c r="D10" s="121"/>
      <c r="E10" s="122"/>
    </row>
    <row r="11" spans="1:9" ht="15.75" x14ac:dyDescent="0.25">
      <c r="A11" s="169" t="s">
        <v>9</v>
      </c>
      <c r="B11" s="159"/>
      <c r="C11" s="159"/>
      <c r="D11" s="159"/>
      <c r="E11" s="159"/>
      <c r="F11" s="168"/>
      <c r="H11" s="169" t="s">
        <v>149</v>
      </c>
    </row>
    <row r="12" spans="1:9" s="124" customFormat="1" ht="30.75" customHeight="1" x14ac:dyDescent="0.2">
      <c r="A12" s="170" t="s">
        <v>10</v>
      </c>
      <c r="B12" s="170" t="s">
        <v>11</v>
      </c>
      <c r="C12" s="170"/>
      <c r="D12" s="171" t="s">
        <v>12</v>
      </c>
      <c r="E12" s="299" t="s">
        <v>13</v>
      </c>
      <c r="F12" s="299"/>
      <c r="H12" s="279" t="s">
        <v>150</v>
      </c>
      <c r="I12" s="280" t="s">
        <v>151</v>
      </c>
    </row>
    <row r="13" spans="1:9" ht="15" customHeight="1" x14ac:dyDescent="0.2">
      <c r="A13" s="172"/>
      <c r="B13" s="301"/>
      <c r="C13" s="301"/>
      <c r="D13" s="173"/>
      <c r="E13" s="301"/>
      <c r="F13" s="301"/>
      <c r="H13" s="306" t="s">
        <v>166</v>
      </c>
      <c r="I13" s="312" t="s">
        <v>152</v>
      </c>
    </row>
    <row r="14" spans="1:9" ht="15" customHeight="1" x14ac:dyDescent="0.2">
      <c r="A14" s="174"/>
      <c r="B14" s="300"/>
      <c r="C14" s="300"/>
      <c r="D14" s="175"/>
      <c r="E14" s="300"/>
      <c r="F14" s="300"/>
      <c r="H14" s="307"/>
      <c r="I14" s="313"/>
    </row>
    <row r="15" spans="1:9" ht="15" customHeight="1" x14ac:dyDescent="0.2">
      <c r="A15" s="174"/>
      <c r="B15" s="300"/>
      <c r="C15" s="300"/>
      <c r="D15" s="175"/>
      <c r="E15" s="300"/>
      <c r="F15" s="300"/>
      <c r="H15" s="306" t="s">
        <v>189</v>
      </c>
      <c r="I15" s="312" t="s">
        <v>191</v>
      </c>
    </row>
    <row r="16" spans="1:9" ht="15" customHeight="1" x14ac:dyDescent="0.2">
      <c r="A16" s="174"/>
      <c r="B16" s="300"/>
      <c r="C16" s="300"/>
      <c r="D16" s="175"/>
      <c r="E16" s="300"/>
      <c r="F16" s="300"/>
      <c r="H16" s="307"/>
      <c r="I16" s="313"/>
    </row>
    <row r="17" spans="1:9" ht="15" customHeight="1" x14ac:dyDescent="0.2">
      <c r="A17" s="174"/>
      <c r="B17" s="300"/>
      <c r="C17" s="300"/>
      <c r="D17" s="175"/>
      <c r="E17" s="300"/>
      <c r="F17" s="300"/>
      <c r="H17" s="306" t="s">
        <v>190</v>
      </c>
      <c r="I17" s="312" t="s">
        <v>178</v>
      </c>
    </row>
    <row r="18" spans="1:9" ht="15" customHeight="1" x14ac:dyDescent="0.2">
      <c r="A18" s="174"/>
      <c r="B18" s="300"/>
      <c r="C18" s="300"/>
      <c r="D18" s="175"/>
      <c r="E18" s="300"/>
      <c r="F18" s="300"/>
      <c r="H18" s="307"/>
      <c r="I18" s="313"/>
    </row>
    <row r="19" spans="1:9" ht="15" customHeight="1" x14ac:dyDescent="0.2">
      <c r="A19" s="174"/>
      <c r="B19" s="300"/>
      <c r="C19" s="300"/>
      <c r="D19" s="175"/>
      <c r="E19" s="300"/>
      <c r="F19" s="300"/>
      <c r="H19" s="314" t="s">
        <v>192</v>
      </c>
      <c r="I19" s="312" t="s">
        <v>153</v>
      </c>
    </row>
    <row r="20" spans="1:9" ht="15" customHeight="1" x14ac:dyDescent="0.2">
      <c r="A20" s="174"/>
      <c r="B20" s="300"/>
      <c r="C20" s="300"/>
      <c r="D20" s="175"/>
      <c r="E20" s="300"/>
      <c r="F20" s="300"/>
      <c r="H20" s="315"/>
      <c r="I20" s="313"/>
    </row>
    <row r="21" spans="1:9" ht="15" customHeight="1" x14ac:dyDescent="0.2">
      <c r="A21" s="174"/>
      <c r="B21" s="300"/>
      <c r="C21" s="300"/>
      <c r="D21" s="175"/>
      <c r="E21" s="300"/>
      <c r="F21" s="300"/>
      <c r="H21" s="314" t="s">
        <v>193</v>
      </c>
      <c r="I21" s="312" t="s">
        <v>154</v>
      </c>
    </row>
    <row r="22" spans="1:9" ht="15" customHeight="1" x14ac:dyDescent="0.2">
      <c r="A22" s="174"/>
      <c r="B22" s="300"/>
      <c r="C22" s="300"/>
      <c r="D22" s="175"/>
      <c r="E22" s="300"/>
      <c r="F22" s="300"/>
      <c r="H22" s="315"/>
      <c r="I22" s="313"/>
    </row>
    <row r="23" spans="1:9" ht="15" customHeight="1" x14ac:dyDescent="0.2">
      <c r="A23" s="174"/>
      <c r="B23" s="300"/>
      <c r="C23" s="300"/>
      <c r="D23" s="175"/>
      <c r="E23" s="300"/>
      <c r="F23" s="300"/>
      <c r="H23" s="306" t="s">
        <v>99</v>
      </c>
      <c r="I23" s="312" t="s">
        <v>177</v>
      </c>
    </row>
    <row r="24" spans="1:9" ht="15" customHeight="1" x14ac:dyDescent="0.2">
      <c r="A24" s="174"/>
      <c r="B24" s="300"/>
      <c r="C24" s="300"/>
      <c r="D24" s="175"/>
      <c r="E24" s="300"/>
      <c r="F24" s="300"/>
      <c r="H24" s="316"/>
      <c r="I24" s="317"/>
    </row>
    <row r="25" spans="1:9" ht="15" customHeight="1" x14ac:dyDescent="0.2">
      <c r="A25" s="174"/>
      <c r="B25" s="300"/>
      <c r="C25" s="300"/>
      <c r="D25" s="175"/>
      <c r="E25" s="300"/>
      <c r="F25" s="300"/>
      <c r="H25" s="307"/>
      <c r="I25" s="313"/>
    </row>
    <row r="26" spans="1:9" ht="15" customHeight="1" x14ac:dyDescent="0.2">
      <c r="A26" s="174"/>
      <c r="B26" s="300"/>
      <c r="C26" s="300"/>
      <c r="D26" s="175"/>
      <c r="E26" s="300"/>
      <c r="F26" s="300"/>
      <c r="H26" s="306" t="s">
        <v>184</v>
      </c>
      <c r="I26" s="312" t="s">
        <v>179</v>
      </c>
    </row>
    <row r="27" spans="1:9" ht="15" customHeight="1" x14ac:dyDescent="0.2">
      <c r="A27" s="174"/>
      <c r="B27" s="300"/>
      <c r="C27" s="300"/>
      <c r="D27" s="175"/>
      <c r="E27" s="300"/>
      <c r="F27" s="300"/>
      <c r="H27" s="316"/>
      <c r="I27" s="317"/>
    </row>
    <row r="28" spans="1:9" ht="15" customHeight="1" x14ac:dyDescent="0.2">
      <c r="A28" s="174"/>
      <c r="B28" s="300"/>
      <c r="C28" s="300"/>
      <c r="D28" s="175"/>
      <c r="E28" s="300"/>
      <c r="F28" s="300"/>
      <c r="H28" s="307"/>
      <c r="I28" s="313"/>
    </row>
    <row r="29" spans="1:9" ht="15" customHeight="1" x14ac:dyDescent="0.2">
      <c r="A29" s="174"/>
      <c r="B29" s="300"/>
      <c r="C29" s="300"/>
      <c r="D29" s="175"/>
      <c r="E29" s="300"/>
      <c r="F29" s="300"/>
      <c r="H29" s="306" t="s">
        <v>159</v>
      </c>
      <c r="I29" s="312" t="s">
        <v>194</v>
      </c>
    </row>
    <row r="30" spans="1:9" ht="15" customHeight="1" x14ac:dyDescent="0.2">
      <c r="A30" s="174"/>
      <c r="B30" s="300"/>
      <c r="C30" s="300"/>
      <c r="D30" s="175"/>
      <c r="E30" s="300"/>
      <c r="F30" s="300"/>
      <c r="H30" s="307"/>
      <c r="I30" s="313"/>
    </row>
    <row r="31" spans="1:9" ht="15" customHeight="1" x14ac:dyDescent="0.2">
      <c r="A31" s="174"/>
      <c r="B31" s="300"/>
      <c r="C31" s="300"/>
      <c r="D31" s="175"/>
      <c r="E31" s="300"/>
      <c r="F31" s="300"/>
      <c r="H31" s="306" t="s">
        <v>160</v>
      </c>
      <c r="I31" s="318" t="s">
        <v>180</v>
      </c>
    </row>
    <row r="32" spans="1:9" ht="15" customHeight="1" x14ac:dyDescent="0.2">
      <c r="A32" s="174"/>
      <c r="B32" s="300"/>
      <c r="C32" s="300"/>
      <c r="D32" s="175"/>
      <c r="E32" s="300"/>
      <c r="F32" s="300"/>
      <c r="H32" s="307"/>
      <c r="I32" s="319"/>
    </row>
    <row r="33" spans="1:9" ht="15" customHeight="1" x14ac:dyDescent="0.2">
      <c r="A33" s="174"/>
      <c r="B33" s="300"/>
      <c r="C33" s="300"/>
      <c r="D33" s="175"/>
      <c r="E33" s="300"/>
      <c r="F33" s="300"/>
      <c r="H33" s="306" t="s">
        <v>161</v>
      </c>
      <c r="I33" s="312" t="s">
        <v>181</v>
      </c>
    </row>
    <row r="34" spans="1:9" ht="15" customHeight="1" x14ac:dyDescent="0.2">
      <c r="A34" s="174"/>
      <c r="B34" s="300"/>
      <c r="C34" s="300"/>
      <c r="D34" s="175"/>
      <c r="E34" s="300"/>
      <c r="F34" s="300"/>
      <c r="H34" s="316"/>
      <c r="I34" s="317"/>
    </row>
    <row r="35" spans="1:9" ht="15" customHeight="1" x14ac:dyDescent="0.2">
      <c r="A35" s="174"/>
      <c r="B35" s="300"/>
      <c r="C35" s="300"/>
      <c r="D35" s="175"/>
      <c r="E35" s="300"/>
      <c r="F35" s="300"/>
      <c r="H35" s="306" t="s">
        <v>162</v>
      </c>
      <c r="I35" s="312" t="s">
        <v>183</v>
      </c>
    </row>
    <row r="36" spans="1:9" ht="15" customHeight="1" x14ac:dyDescent="0.2">
      <c r="A36" s="174"/>
      <c r="B36" s="300"/>
      <c r="C36" s="300"/>
      <c r="D36" s="175"/>
      <c r="E36" s="300"/>
      <c r="F36" s="300"/>
      <c r="H36" s="307"/>
      <c r="I36" s="313"/>
    </row>
    <row r="37" spans="1:9" ht="15" customHeight="1" x14ac:dyDescent="0.2">
      <c r="A37" s="174"/>
      <c r="B37" s="300"/>
      <c r="C37" s="300"/>
      <c r="D37" s="175"/>
      <c r="E37" s="300"/>
      <c r="F37" s="300"/>
      <c r="H37" s="281" t="s">
        <v>163</v>
      </c>
      <c r="I37" s="282" t="s">
        <v>155</v>
      </c>
    </row>
    <row r="38" spans="1:9" ht="15" customHeight="1" x14ac:dyDescent="0.2">
      <c r="A38" s="176"/>
      <c r="B38" s="308"/>
      <c r="C38" s="308"/>
      <c r="D38" s="177"/>
      <c r="E38" s="308"/>
      <c r="F38" s="308"/>
      <c r="H38" s="281" t="s">
        <v>157</v>
      </c>
      <c r="I38" s="282" t="s">
        <v>156</v>
      </c>
    </row>
    <row r="39" spans="1:9" ht="16.5" thickBot="1" x14ac:dyDescent="0.3">
      <c r="A39" s="178" t="s">
        <v>14</v>
      </c>
      <c r="B39" s="179"/>
      <c r="C39" s="179"/>
      <c r="D39" s="180">
        <f>SUM(D13:D38)</f>
        <v>0</v>
      </c>
      <c r="E39" s="181"/>
      <c r="F39" s="168"/>
      <c r="H39" s="285" t="s">
        <v>164</v>
      </c>
      <c r="I39" s="286" t="s">
        <v>158</v>
      </c>
    </row>
    <row r="40" spans="1:9" ht="15.75" customHeight="1" thickTop="1" x14ac:dyDescent="0.25">
      <c r="A40" s="117"/>
      <c r="B40" s="117"/>
      <c r="C40" s="117"/>
      <c r="E40" s="129"/>
      <c r="F40" s="119"/>
      <c r="H40" s="306" t="s">
        <v>165</v>
      </c>
      <c r="I40" s="312" t="s">
        <v>182</v>
      </c>
    </row>
    <row r="41" spans="1:9" ht="15.75" customHeight="1" x14ac:dyDescent="0.2">
      <c r="A41" s="320" t="s">
        <v>136</v>
      </c>
      <c r="B41" s="320"/>
      <c r="C41" s="320"/>
      <c r="D41" s="320"/>
      <c r="E41" s="320"/>
      <c r="F41" s="320"/>
      <c r="H41" s="321"/>
      <c r="I41" s="322"/>
    </row>
    <row r="42" spans="1:9" x14ac:dyDescent="0.2">
      <c r="A42" s="320"/>
      <c r="B42" s="320"/>
      <c r="C42" s="320"/>
      <c r="D42" s="320"/>
      <c r="E42" s="320"/>
      <c r="F42" s="320"/>
      <c r="H42" s="130"/>
      <c r="I42" s="130"/>
    </row>
    <row r="43" spans="1:9" s="130" customFormat="1" ht="15.75" x14ac:dyDescent="0.2">
      <c r="A43" s="182" t="s">
        <v>15</v>
      </c>
      <c r="B43" s="182"/>
      <c r="C43" s="182"/>
      <c r="D43" s="183" t="s">
        <v>16</v>
      </c>
      <c r="E43" s="184" t="s">
        <v>17</v>
      </c>
      <c r="F43" s="168"/>
    </row>
    <row r="44" spans="1:9" ht="15" x14ac:dyDescent="0.2">
      <c r="A44" s="185" t="str">
        <f>"T01 / " &amp; C$5</f>
        <v>T01 / 2024</v>
      </c>
      <c r="B44" s="185"/>
      <c r="C44" s="185"/>
      <c r="D44" s="186"/>
      <c r="E44" s="187"/>
      <c r="F44" s="168"/>
    </row>
    <row r="45" spans="1:9" ht="15" x14ac:dyDescent="0.2">
      <c r="A45" s="188" t="str">
        <f>"T02 / " &amp; C$5</f>
        <v>T02 / 2024</v>
      </c>
      <c r="B45" s="188"/>
      <c r="C45" s="188"/>
      <c r="D45" s="189"/>
      <c r="E45" s="190"/>
      <c r="F45" s="168"/>
    </row>
    <row r="46" spans="1:9" ht="15" x14ac:dyDescent="0.2">
      <c r="A46" s="188" t="str">
        <f>"T03 / " &amp; C$5</f>
        <v>T03 / 2024</v>
      </c>
      <c r="B46" s="188"/>
      <c r="C46" s="188"/>
      <c r="D46" s="189"/>
      <c r="E46" s="190"/>
      <c r="F46" s="168"/>
    </row>
    <row r="47" spans="1:9" ht="15" x14ac:dyDescent="0.2">
      <c r="A47" s="188" t="str">
        <f>"T04 / " &amp; C$5</f>
        <v>T04 / 2024</v>
      </c>
      <c r="B47" s="188"/>
      <c r="C47" s="188"/>
      <c r="D47" s="189"/>
      <c r="E47" s="190"/>
      <c r="F47" s="168"/>
      <c r="H47" s="287"/>
    </row>
    <row r="48" spans="1:9" ht="15" x14ac:dyDescent="0.2">
      <c r="A48" s="191" t="s">
        <v>169</v>
      </c>
      <c r="B48" s="191"/>
      <c r="C48" s="191"/>
      <c r="D48" s="192"/>
      <c r="E48" s="193"/>
      <c r="F48" s="168"/>
    </row>
    <row r="49" spans="1:6" ht="16.5" thickBot="1" x14ac:dyDescent="0.3">
      <c r="A49" s="178" t="s">
        <v>14</v>
      </c>
      <c r="B49" s="179"/>
      <c r="C49" s="179"/>
      <c r="D49" s="194">
        <f>SUM('Inserimento dati'!$D$44:$D$48)</f>
        <v>0</v>
      </c>
      <c r="E49" s="180">
        <f>SUM('Inserimento dati'!$E$44:$E$48)</f>
        <v>0</v>
      </c>
      <c r="F49" s="168"/>
    </row>
    <row r="50" spans="1:6" ht="15.75" thickTop="1" x14ac:dyDescent="0.2">
      <c r="A50" s="168"/>
      <c r="B50" s="168"/>
      <c r="C50" s="168"/>
      <c r="D50" s="168"/>
      <c r="E50" s="168"/>
      <c r="F50" s="168"/>
    </row>
    <row r="51" spans="1:6" ht="30.6" customHeight="1" x14ac:dyDescent="0.2">
      <c r="A51" s="310" t="str">
        <f>"3. Rilevamento dei dati rilevanti per la verifica e il calcolo di un’eventuale modifica d'utilizzazione parziale conformemente al conto annuale 
    dell’anno precedente" &amp;" (" &amp;C5-1 &amp;")"</f>
        <v>3. Rilevamento dei dati rilevanti per la verifica e il calcolo di un’eventuale modifica d'utilizzazione parziale conformemente al conto annuale 
    dell’anno precedente (2023)</v>
      </c>
      <c r="B51" s="310"/>
      <c r="C51" s="310"/>
      <c r="D51" s="310"/>
      <c r="E51" s="310"/>
      <c r="F51" s="310"/>
    </row>
    <row r="52" spans="1:6" s="130" customFormat="1" ht="15.75" x14ac:dyDescent="0.2">
      <c r="A52" s="182" t="s">
        <v>11</v>
      </c>
      <c r="B52" s="182"/>
      <c r="C52" s="182" t="s">
        <v>4</v>
      </c>
      <c r="D52" s="182" t="s">
        <v>5</v>
      </c>
      <c r="E52" s="182"/>
      <c r="F52" s="184" t="s">
        <v>12</v>
      </c>
    </row>
    <row r="53" spans="1:6" ht="15" x14ac:dyDescent="0.2">
      <c r="A53" s="195" t="s">
        <v>72</v>
      </c>
      <c r="B53" s="195"/>
      <c r="C53" s="195"/>
      <c r="D53" s="196"/>
      <c r="E53" s="196"/>
      <c r="F53" s="197"/>
    </row>
    <row r="54" spans="1:6" ht="27.6" customHeight="1" x14ac:dyDescent="0.2">
      <c r="A54" s="311" t="s">
        <v>128</v>
      </c>
      <c r="B54" s="311"/>
      <c r="C54" s="311"/>
      <c r="D54" s="311"/>
      <c r="E54" s="311"/>
      <c r="F54" s="198"/>
    </row>
    <row r="55" spans="1:6" ht="15" x14ac:dyDescent="0.2">
      <c r="A55" s="199" t="s">
        <v>18</v>
      </c>
      <c r="B55" s="199"/>
      <c r="C55" s="199"/>
      <c r="D55" s="200"/>
      <c r="E55" s="200"/>
      <c r="F55" s="198"/>
    </row>
    <row r="56" spans="1:6" ht="15" x14ac:dyDescent="0.2">
      <c r="A56" s="159"/>
      <c r="B56" s="159"/>
      <c r="C56" s="159"/>
      <c r="D56" s="201"/>
      <c r="E56" s="168"/>
      <c r="F56" s="202"/>
    </row>
    <row r="57" spans="1:6" ht="15" customHeight="1" x14ac:dyDescent="0.25">
      <c r="A57" s="298" t="s">
        <v>73</v>
      </c>
      <c r="B57" s="298"/>
      <c r="C57" s="298"/>
      <c r="D57" s="298"/>
      <c r="E57" s="298"/>
      <c r="F57" s="298"/>
    </row>
    <row r="58" spans="1:6" s="131" customFormat="1" ht="15" x14ac:dyDescent="0.2">
      <c r="A58" s="203" t="s">
        <v>19</v>
      </c>
      <c r="B58" s="204"/>
      <c r="C58" s="304" t="s">
        <v>81</v>
      </c>
      <c r="D58" s="304"/>
      <c r="E58" s="205"/>
      <c r="F58" s="204"/>
    </row>
    <row r="59" spans="1:6" ht="15" customHeight="1" x14ac:dyDescent="0.2">
      <c r="A59" s="168"/>
      <c r="B59" s="168"/>
      <c r="C59" s="206"/>
      <c r="D59" s="207" t="str">
        <f>IF(C58="Imposizione tacita","--&gt; non occorre inserire altri dati:",IF(E59&gt;0,"--&gt; Risultato del proprio calcolo:","inserire l'importo"))</f>
        <v>--&gt; non occorre inserire altri dati:</v>
      </c>
      <c r="E59" s="208"/>
      <c r="F59" s="168"/>
    </row>
    <row r="60" spans="1:6" ht="15" customHeight="1" x14ac:dyDescent="0.2">
      <c r="A60" s="168"/>
      <c r="B60" s="168"/>
      <c r="C60" s="168"/>
      <c r="D60" s="168"/>
      <c r="E60" s="168"/>
      <c r="F60" s="168"/>
    </row>
    <row r="61" spans="1:6" ht="30" customHeight="1" x14ac:dyDescent="0.25">
      <c r="A61" s="298" t="s">
        <v>134</v>
      </c>
      <c r="B61" s="298"/>
      <c r="C61" s="298"/>
      <c r="D61" s="298"/>
      <c r="E61" s="298"/>
      <c r="F61" s="298"/>
    </row>
    <row r="62" spans="1:6" ht="15" customHeight="1" x14ac:dyDescent="0.2">
      <c r="A62" s="203" t="s">
        <v>19</v>
      </c>
      <c r="B62" s="204"/>
      <c r="C62" s="305" t="s">
        <v>81</v>
      </c>
      <c r="D62" s="305"/>
      <c r="E62" s="168"/>
      <c r="F62" s="168"/>
    </row>
    <row r="63" spans="1:6" ht="15" customHeight="1" x14ac:dyDescent="0.2">
      <c r="A63" s="168"/>
      <c r="B63" s="168"/>
      <c r="C63" s="206"/>
      <c r="D63" s="207" t="str">
        <f>IF(C62="Imposizione tacita","--&gt; non occorre inserire altri dati:",IF(E63&gt;0,"--&gt; Risultato del proprio calcolo:","inserire l'importo"))</f>
        <v>--&gt; non occorre inserire altri dati:</v>
      </c>
      <c r="E63" s="209"/>
      <c r="F63" s="168"/>
    </row>
    <row r="64" spans="1:6" ht="15" x14ac:dyDescent="0.2">
      <c r="A64" s="168"/>
      <c r="B64" s="168"/>
      <c r="C64" s="168"/>
      <c r="D64" s="168"/>
      <c r="E64" s="168"/>
      <c r="F64" s="168"/>
    </row>
    <row r="65" spans="1:8" ht="15" customHeight="1" x14ac:dyDescent="0.25">
      <c r="A65" s="298" t="s">
        <v>70</v>
      </c>
      <c r="B65" s="298"/>
      <c r="C65" s="297" t="str">
        <f>IF(B69-B68&gt;20,"--&gt; le seguenti celle in grigio devono essere compilate",IF(B68-B69&gt;20,"--&gt;le seguenti celle in grigio devono essere compilate","le seguenti celle in grigio NON devono essere compilate"))</f>
        <v>le seguenti celle in grigio NON devono essere compilate</v>
      </c>
      <c r="D65" s="297"/>
      <c r="E65" s="297"/>
      <c r="F65" s="297"/>
    </row>
    <row r="66" spans="1:8" ht="45.75" customHeight="1" x14ac:dyDescent="0.2">
      <c r="A66" s="303" t="s">
        <v>8</v>
      </c>
      <c r="B66" s="303" t="s">
        <v>74</v>
      </c>
      <c r="C66" s="303" t="s">
        <v>22</v>
      </c>
      <c r="D66" s="303"/>
      <c r="E66" s="210"/>
      <c r="F66" s="168"/>
      <c r="G66" s="125"/>
    </row>
    <row r="67" spans="1:8" ht="20.45" customHeight="1" x14ac:dyDescent="0.2">
      <c r="A67" s="303"/>
      <c r="B67" s="303"/>
      <c r="C67" s="211" t="s">
        <v>20</v>
      </c>
      <c r="D67" s="211" t="s">
        <v>21</v>
      </c>
      <c r="E67" s="210"/>
      <c r="F67" s="168"/>
      <c r="G67" s="125"/>
    </row>
    <row r="68" spans="1:8" ht="15.75" x14ac:dyDescent="0.25">
      <c r="A68" s="212">
        <f>C5</f>
        <v>2024</v>
      </c>
      <c r="B68" s="213">
        <f>IF('Tabella di calcolo'!G105=0,0,'Tabella di calcolo'!G92*100)</f>
        <v>0</v>
      </c>
      <c r="C68" s="309" t="s">
        <v>78</v>
      </c>
      <c r="D68" s="309"/>
      <c r="E68" s="210"/>
      <c r="F68" s="168"/>
      <c r="G68" s="125"/>
      <c r="H68" s="125"/>
    </row>
    <row r="69" spans="1:8" ht="15.75" x14ac:dyDescent="0.25">
      <c r="A69" s="214">
        <f t="shared" ref="A69:A87" si="0">A68-1</f>
        <v>2023</v>
      </c>
      <c r="B69" s="215">
        <f>IF('Tabella di calcolo'!G101=0,0,'Tabella di calcolo'!G101*100)</f>
        <v>0</v>
      </c>
      <c r="C69" s="175"/>
      <c r="D69" s="175"/>
      <c r="E69" s="210"/>
      <c r="F69" s="168"/>
      <c r="G69" s="125"/>
      <c r="H69" s="125"/>
    </row>
    <row r="70" spans="1:8" ht="15.75" x14ac:dyDescent="0.25">
      <c r="A70" s="214">
        <f t="shared" si="0"/>
        <v>2022</v>
      </c>
      <c r="B70" s="216"/>
      <c r="C70" s="175"/>
      <c r="D70" s="175"/>
      <c r="E70" s="210"/>
      <c r="F70" s="168"/>
    </row>
    <row r="71" spans="1:8" ht="15.75" x14ac:dyDescent="0.25">
      <c r="A71" s="214">
        <f t="shared" si="0"/>
        <v>2021</v>
      </c>
      <c r="B71" s="216"/>
      <c r="C71" s="175"/>
      <c r="D71" s="175"/>
      <c r="E71" s="210"/>
      <c r="F71" s="168"/>
    </row>
    <row r="72" spans="1:8" ht="15.75" x14ac:dyDescent="0.25">
      <c r="A72" s="214">
        <f t="shared" si="0"/>
        <v>2020</v>
      </c>
      <c r="B72" s="216"/>
      <c r="C72" s="175"/>
      <c r="D72" s="175"/>
      <c r="E72" s="210"/>
      <c r="F72" s="168"/>
    </row>
    <row r="73" spans="1:8" ht="15.75" x14ac:dyDescent="0.25">
      <c r="A73" s="214">
        <f t="shared" si="0"/>
        <v>2019</v>
      </c>
      <c r="B73" s="216"/>
      <c r="C73" s="175"/>
      <c r="D73" s="168"/>
      <c r="E73" s="210"/>
      <c r="F73" s="168"/>
    </row>
    <row r="74" spans="1:8" ht="15.75" x14ac:dyDescent="0.25">
      <c r="A74" s="214">
        <f t="shared" si="0"/>
        <v>2018</v>
      </c>
      <c r="B74" s="216"/>
      <c r="C74" s="175"/>
      <c r="D74" s="168"/>
      <c r="E74" s="210"/>
      <c r="F74" s="168"/>
    </row>
    <row r="75" spans="1:8" ht="15.75" x14ac:dyDescent="0.25">
      <c r="A75" s="214">
        <f t="shared" si="0"/>
        <v>2017</v>
      </c>
      <c r="B75" s="216"/>
      <c r="C75" s="175"/>
      <c r="D75" s="168"/>
      <c r="E75" s="210"/>
      <c r="F75" s="168"/>
    </row>
    <row r="76" spans="1:8" ht="15.75" x14ac:dyDescent="0.25">
      <c r="A76" s="214">
        <f t="shared" si="0"/>
        <v>2016</v>
      </c>
      <c r="B76" s="216"/>
      <c r="C76" s="175"/>
      <c r="D76" s="168"/>
      <c r="E76" s="210"/>
      <c r="F76" s="168"/>
    </row>
    <row r="77" spans="1:8" ht="15.75" x14ac:dyDescent="0.25">
      <c r="A77" s="214">
        <f t="shared" si="0"/>
        <v>2015</v>
      </c>
      <c r="B77" s="216"/>
      <c r="C77" s="175"/>
      <c r="D77" s="168"/>
      <c r="E77" s="210"/>
      <c r="F77" s="168"/>
    </row>
    <row r="78" spans="1:8" ht="15.75" x14ac:dyDescent="0.25">
      <c r="A78" s="214">
        <f t="shared" si="0"/>
        <v>2014</v>
      </c>
      <c r="B78" s="216"/>
      <c r="C78" s="175"/>
      <c r="D78" s="168"/>
      <c r="E78" s="210"/>
      <c r="F78" s="168"/>
    </row>
    <row r="79" spans="1:8" ht="15.75" x14ac:dyDescent="0.25">
      <c r="A79" s="214">
        <f t="shared" si="0"/>
        <v>2013</v>
      </c>
      <c r="B79" s="216"/>
      <c r="C79" s="175"/>
      <c r="D79" s="168"/>
      <c r="E79" s="210"/>
      <c r="F79" s="168"/>
    </row>
    <row r="80" spans="1:8" ht="15.75" x14ac:dyDescent="0.25">
      <c r="A80" s="214">
        <f t="shared" si="0"/>
        <v>2012</v>
      </c>
      <c r="B80" s="216"/>
      <c r="C80" s="175"/>
      <c r="D80" s="168"/>
      <c r="E80" s="210"/>
      <c r="F80" s="168"/>
    </row>
    <row r="81" spans="1:6" ht="15.75" x14ac:dyDescent="0.25">
      <c r="A81" s="214">
        <f t="shared" si="0"/>
        <v>2011</v>
      </c>
      <c r="B81" s="216"/>
      <c r="C81" s="175"/>
      <c r="D81" s="168"/>
      <c r="E81" s="210"/>
      <c r="F81" s="168"/>
    </row>
    <row r="82" spans="1:6" ht="15.75" x14ac:dyDescent="0.25">
      <c r="A82" s="214">
        <f t="shared" si="0"/>
        <v>2010</v>
      </c>
      <c r="B82" s="216"/>
      <c r="C82" s="175"/>
      <c r="D82" s="168"/>
      <c r="E82" s="210"/>
      <c r="F82" s="168"/>
    </row>
    <row r="83" spans="1:6" ht="15.75" x14ac:dyDescent="0.25">
      <c r="A83" s="214">
        <f t="shared" si="0"/>
        <v>2009</v>
      </c>
      <c r="B83" s="216"/>
      <c r="C83" s="175"/>
      <c r="D83" s="168"/>
      <c r="E83" s="210"/>
      <c r="F83" s="168"/>
    </row>
    <row r="84" spans="1:6" ht="15.75" x14ac:dyDescent="0.25">
      <c r="A84" s="214">
        <f t="shared" si="0"/>
        <v>2008</v>
      </c>
      <c r="B84" s="216"/>
      <c r="C84" s="175"/>
      <c r="D84" s="168"/>
      <c r="E84" s="210"/>
      <c r="F84" s="168"/>
    </row>
    <row r="85" spans="1:6" ht="15.75" x14ac:dyDescent="0.25">
      <c r="A85" s="214">
        <f t="shared" si="0"/>
        <v>2007</v>
      </c>
      <c r="B85" s="216"/>
      <c r="C85" s="175"/>
      <c r="D85" s="168"/>
      <c r="E85" s="210"/>
      <c r="F85" s="168"/>
    </row>
    <row r="86" spans="1:6" ht="15.75" x14ac:dyDescent="0.25">
      <c r="A86" s="217">
        <f t="shared" si="0"/>
        <v>2006</v>
      </c>
      <c r="B86" s="216"/>
      <c r="C86" s="175"/>
      <c r="D86" s="168"/>
      <c r="E86" s="210"/>
      <c r="F86" s="168"/>
    </row>
    <row r="87" spans="1:6" ht="15.75" x14ac:dyDescent="0.25">
      <c r="A87" s="214">
        <f t="shared" si="0"/>
        <v>2005</v>
      </c>
      <c r="B87" s="216"/>
      <c r="C87" s="175"/>
      <c r="D87" s="168"/>
      <c r="E87" s="210"/>
      <c r="F87" s="168"/>
    </row>
    <row r="88" spans="1:6" x14ac:dyDescent="0.2">
      <c r="A88" s="119"/>
      <c r="B88" s="119"/>
      <c r="C88" s="119"/>
      <c r="D88" s="119"/>
      <c r="E88" s="119"/>
      <c r="F88" s="119"/>
    </row>
    <row r="95" spans="1:6" ht="14.25" customHeight="1" x14ac:dyDescent="0.2"/>
    <row r="96" spans="1:6" ht="14.25" customHeight="1" x14ac:dyDescent="0.2"/>
    <row r="97" ht="14.25" customHeight="1" x14ac:dyDescent="0.2"/>
  </sheetData>
  <sheetProtection algorithmName="SHA-512" hashValue="vJp4RcRAfPLeBT3dcdvaJSnVqAJmfsLaKJaKKTW9Rx5vJd+Cj1Z7CwD1dbwAK3ABUYtMGQjJna2gB3jt805NLQ==" saltValue="jBGZsFPK7aHogEzVSpV/ig==" spinCount="100000" sheet="1" formatCells="0" formatColumns="0" formatRows="0" insertColumns="0" insertRows="0" insertHyperlinks="0" deleteColumns="0" deleteRows="0" sort="0" autoFilter="0" pivotTables="0"/>
  <mergeCells count="91">
    <mergeCell ref="E34:F34"/>
    <mergeCell ref="I17:I18"/>
    <mergeCell ref="A41:F42"/>
    <mergeCell ref="H40:H41"/>
    <mergeCell ref="H21:H22"/>
    <mergeCell ref="I21:I22"/>
    <mergeCell ref="H23:H25"/>
    <mergeCell ref="I23:I25"/>
    <mergeCell ref="H33:H34"/>
    <mergeCell ref="I33:I34"/>
    <mergeCell ref="I40:I41"/>
    <mergeCell ref="E37:F37"/>
    <mergeCell ref="E38:F38"/>
    <mergeCell ref="E30:F30"/>
    <mergeCell ref="E31:F31"/>
    <mergeCell ref="E32:F32"/>
    <mergeCell ref="E33:F33"/>
    <mergeCell ref="E36:F36"/>
    <mergeCell ref="H13:H14"/>
    <mergeCell ref="I13:I14"/>
    <mergeCell ref="H19:H20"/>
    <mergeCell ref="I19:I20"/>
    <mergeCell ref="H35:H36"/>
    <mergeCell ref="I35:I36"/>
    <mergeCell ref="H26:H28"/>
    <mergeCell ref="I26:I28"/>
    <mergeCell ref="H29:H30"/>
    <mergeCell ref="I29:I30"/>
    <mergeCell ref="H31:H32"/>
    <mergeCell ref="I31:I32"/>
    <mergeCell ref="H15:H16"/>
    <mergeCell ref="I15:I16"/>
    <mergeCell ref="H17:H18"/>
    <mergeCell ref="B38:C38"/>
    <mergeCell ref="C68:D68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  <mergeCell ref="B32:C32"/>
    <mergeCell ref="A51:F51"/>
    <mergeCell ref="A54:E54"/>
    <mergeCell ref="E26:F26"/>
    <mergeCell ref="E21:F21"/>
    <mergeCell ref="E22:F22"/>
    <mergeCell ref="E23:F23"/>
    <mergeCell ref="E24:F24"/>
    <mergeCell ref="E25:F25"/>
    <mergeCell ref="B26:C26"/>
    <mergeCell ref="B13:C13"/>
    <mergeCell ref="B14:C14"/>
    <mergeCell ref="B15:C15"/>
    <mergeCell ref="B16:C16"/>
    <mergeCell ref="C7:D7"/>
    <mergeCell ref="B66:B67"/>
    <mergeCell ref="A66:A67"/>
    <mergeCell ref="C66:D66"/>
    <mergeCell ref="C58:D58"/>
    <mergeCell ref="C62:D62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65:B65"/>
    <mergeCell ref="C65:F65"/>
    <mergeCell ref="A61:F61"/>
    <mergeCell ref="A57:F57"/>
    <mergeCell ref="E12:F12"/>
    <mergeCell ref="E17:F17"/>
    <mergeCell ref="E18:F18"/>
    <mergeCell ref="E19:F19"/>
    <mergeCell ref="E28:F28"/>
    <mergeCell ref="E13:F13"/>
    <mergeCell ref="E14:F14"/>
    <mergeCell ref="E15:F15"/>
    <mergeCell ref="E16:F16"/>
    <mergeCell ref="E29:F29"/>
    <mergeCell ref="E27:F27"/>
    <mergeCell ref="E20:F20"/>
    <mergeCell ref="E35:F35"/>
  </mergeCells>
  <dataValidations count="1">
    <dataValidation type="list" showErrorMessage="1" sqref="C62:D62 C58:D58" xr:uid="{703B9A4C-FC99-4585-8DFE-549327C5DEA6}">
      <formula1>"Imposizione tacita, Mediante calcoli propri"</formula1>
    </dataValidation>
  </dataValidations>
  <pageMargins left="0.70866141732283472" right="0.70866141732283472" top="0.78740157480314965" bottom="0.78740157480314965" header="0.31496062992125984" footer="0.31496062992125984"/>
  <pageSetup paperSize="9" scale="51" fitToHeight="0" orientation="portrait" r:id="rId1"/>
  <headerFooter>
    <oddHeader>&amp;L&amp;G</oddHeader>
    <oddFooter>&amp;L&amp;7Foglio di calcolo per l'info IVA concernente il settore Collettivitâ pubbliche&amp;C&amp;7pagina &amp;P da &amp;N&amp;R&amp;7Versione 2024/09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515AE3-BE6F-4A65-8B6E-A0FEBFC53B57}">
          <x14:formula1>
            <xm:f>Quietanza!$A$8:$A$22</xm:f>
          </x14:formula1>
          <xm:sqref>E13:E38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0F81-87FD-4360-968A-4889167554D9}">
  <sheetPr codeName="Tabelle11">
    <pageSetUpPr fitToPage="1"/>
  </sheetPr>
  <dimension ref="A1:J221"/>
  <sheetViews>
    <sheetView zoomScaleNormal="100" zoomScalePageLayoutView="70" workbookViewId="0">
      <selection activeCell="A61" sqref="A61"/>
    </sheetView>
  </sheetViews>
  <sheetFormatPr baseColWidth="10" defaultColWidth="11" defaultRowHeight="14.25" x14ac:dyDescent="0.2"/>
  <cols>
    <col min="1" max="1" width="21.875" style="120" customWidth="1"/>
    <col min="2" max="2" width="17.125" style="120" customWidth="1"/>
    <col min="3" max="3" width="15.625" style="120" customWidth="1"/>
    <col min="4" max="4" width="24.875" style="120" customWidth="1"/>
    <col min="5" max="5" width="25.625" style="120" customWidth="1"/>
    <col min="6" max="6" width="25.75" style="120" customWidth="1"/>
    <col min="7" max="7" width="25.75" style="163" customWidth="1"/>
    <col min="8" max="9" width="13.625" style="120" customWidth="1"/>
    <col min="10" max="11" width="10.625" style="120" customWidth="1"/>
    <col min="12" max="16384" width="11" style="120"/>
  </cols>
  <sheetData>
    <row r="1" spans="1:8" ht="75.75" customHeight="1" x14ac:dyDescent="0.2">
      <c r="A1" s="119"/>
      <c r="B1" s="119"/>
      <c r="C1" s="119"/>
      <c r="D1" s="119"/>
      <c r="E1" s="119"/>
      <c r="F1" s="323" t="s">
        <v>143</v>
      </c>
      <c r="G1" s="323"/>
      <c r="H1" s="323"/>
    </row>
    <row r="2" spans="1:8" s="118" customFormat="1" ht="19.5" x14ac:dyDescent="0.25">
      <c r="A2" s="331" t="s">
        <v>62</v>
      </c>
      <c r="B2" s="331"/>
      <c r="C2" s="331"/>
      <c r="D2" s="331"/>
      <c r="E2" s="331"/>
      <c r="F2" s="331"/>
      <c r="G2" s="331"/>
      <c r="H2" s="331"/>
    </row>
    <row r="3" spans="1:8" ht="16.5" x14ac:dyDescent="0.2">
      <c r="A3" s="330">
        <f>'Inserimento dati'!C7</f>
        <v>0</v>
      </c>
      <c r="B3" s="330"/>
      <c r="C3" s="330"/>
      <c r="D3" s="330"/>
      <c r="E3" s="330"/>
      <c r="F3" s="330"/>
      <c r="G3" s="330"/>
      <c r="H3" s="330"/>
    </row>
    <row r="4" spans="1:8" ht="16.5" x14ac:dyDescent="0.2">
      <c r="A4" s="330">
        <f>'Inserimento dati'!C9</f>
        <v>0</v>
      </c>
      <c r="B4" s="330"/>
      <c r="C4" s="330"/>
      <c r="D4" s="330"/>
      <c r="E4" s="330"/>
      <c r="F4" s="330"/>
      <c r="G4" s="330"/>
      <c r="H4" s="330"/>
    </row>
    <row r="5" spans="1:8" ht="15" x14ac:dyDescent="0.2">
      <c r="A5" s="329" t="str">
        <f>"Anno " &amp;'Inserimento dati'!C5</f>
        <v>Anno 2024</v>
      </c>
      <c r="B5" s="329"/>
      <c r="C5" s="329"/>
      <c r="D5" s="329"/>
      <c r="E5" s="329"/>
      <c r="F5" s="329"/>
      <c r="G5" s="329"/>
      <c r="H5" s="329"/>
    </row>
    <row r="6" spans="1:8" ht="32.1" customHeight="1" x14ac:dyDescent="0.25">
      <c r="A6" s="326" t="s">
        <v>75</v>
      </c>
      <c r="B6" s="326"/>
      <c r="C6" s="326"/>
      <c r="D6" s="326"/>
      <c r="E6" s="326"/>
      <c r="F6" s="326"/>
      <c r="G6" s="326"/>
      <c r="H6" s="132"/>
    </row>
    <row r="7" spans="1:8" ht="15" customHeight="1" x14ac:dyDescent="0.2">
      <c r="A7" s="223" t="s">
        <v>23</v>
      </c>
      <c r="B7" s="223"/>
      <c r="C7" s="223"/>
      <c r="D7" s="223" t="s">
        <v>24</v>
      </c>
      <c r="E7" s="223" t="s">
        <v>5</v>
      </c>
      <c r="F7" s="224" t="s">
        <v>12</v>
      </c>
      <c r="G7" s="133"/>
      <c r="H7" s="119"/>
    </row>
    <row r="8" spans="1:8" ht="15" customHeight="1" x14ac:dyDescent="0.2">
      <c r="A8" s="119" t="s">
        <v>166</v>
      </c>
      <c r="B8" s="119"/>
      <c r="C8" s="119"/>
      <c r="D8" s="119"/>
      <c r="E8" s="119"/>
      <c r="F8" s="134">
        <f>SUMIF('Inserimento dati'!$E$12:$E$38,A8,'Inserimento dati'!$D$12:$D$38)</f>
        <v>0</v>
      </c>
      <c r="G8" s="133"/>
      <c r="H8" s="119"/>
    </row>
    <row r="9" spans="1:8" ht="15" customHeight="1" x14ac:dyDescent="0.2">
      <c r="A9" s="119" t="s">
        <v>186</v>
      </c>
      <c r="B9" s="119"/>
      <c r="C9" s="119"/>
      <c r="D9" s="119"/>
      <c r="E9" s="119"/>
      <c r="F9" s="134">
        <f>SUMIF('Inserimento dati'!$E$12:$E$38,A9,'Inserimento dati'!$D$12:$D$38)</f>
        <v>0</v>
      </c>
      <c r="G9" s="133"/>
      <c r="H9" s="119"/>
    </row>
    <row r="10" spans="1:8" ht="15" customHeight="1" x14ac:dyDescent="0.2">
      <c r="A10" s="119" t="s">
        <v>187</v>
      </c>
      <c r="B10" s="119"/>
      <c r="C10" s="119"/>
      <c r="D10" s="119"/>
      <c r="E10" s="119"/>
      <c r="F10" s="134">
        <f>SUMIF('Inserimento dati'!$E$12:$E$38,A10,'Inserimento dati'!$D$12:$D$38)</f>
        <v>0</v>
      </c>
      <c r="G10" s="133"/>
      <c r="H10" s="119"/>
    </row>
    <row r="11" spans="1:8" ht="15" customHeight="1" x14ac:dyDescent="0.2">
      <c r="A11" s="119" t="s">
        <v>188</v>
      </c>
      <c r="B11" s="119"/>
      <c r="C11" s="119"/>
      <c r="D11" s="119"/>
      <c r="E11" s="119"/>
      <c r="F11" s="134">
        <f>SUMIF('Inserimento dati'!$E$12:$E$38,A11,'Inserimento dati'!$D$12:$D$38)</f>
        <v>0</v>
      </c>
      <c r="G11" s="133"/>
      <c r="H11" s="119"/>
    </row>
    <row r="12" spans="1:8" ht="15" customHeight="1" x14ac:dyDescent="0.2">
      <c r="A12" s="119" t="s">
        <v>69</v>
      </c>
      <c r="B12" s="119"/>
      <c r="C12" s="119"/>
      <c r="D12" s="119"/>
      <c r="E12" s="119"/>
      <c r="F12" s="134">
        <f>SUMIF('Inserimento dati'!$E$12:$E$38,A12,'Inserimento dati'!$D$12:$D$38)</f>
        <v>0</v>
      </c>
      <c r="G12" s="133"/>
      <c r="H12" s="119"/>
    </row>
    <row r="13" spans="1:8" ht="15" customHeight="1" x14ac:dyDescent="0.2">
      <c r="A13" s="119" t="s">
        <v>99</v>
      </c>
      <c r="B13" s="119"/>
      <c r="C13" s="119"/>
      <c r="D13" s="119"/>
      <c r="E13" s="119"/>
      <c r="F13" s="134">
        <f>SUMIF('Inserimento dati'!$E$12:$E$38,A13,'Inserimento dati'!$D$12:$D$38)</f>
        <v>0</v>
      </c>
      <c r="G13" s="133"/>
      <c r="H13" s="119"/>
    </row>
    <row r="14" spans="1:8" ht="15" customHeight="1" x14ac:dyDescent="0.2">
      <c r="A14" s="119" t="s">
        <v>168</v>
      </c>
      <c r="B14" s="119"/>
      <c r="C14" s="119"/>
      <c r="D14" s="119"/>
      <c r="E14" s="119"/>
      <c r="F14" s="134">
        <f>SUMIF('Inserimento dati'!$E$12:$E$38,A14,'Inserimento dati'!$D$12:$D$38)</f>
        <v>0</v>
      </c>
      <c r="G14" s="133"/>
      <c r="H14" s="119"/>
    </row>
    <row r="15" spans="1:8" ht="15" customHeight="1" x14ac:dyDescent="0.2">
      <c r="A15" s="119" t="s">
        <v>159</v>
      </c>
      <c r="B15" s="119"/>
      <c r="C15" s="119"/>
      <c r="D15" s="119" t="s">
        <v>27</v>
      </c>
      <c r="E15" s="119"/>
      <c r="F15" s="134">
        <f>SUMIF('Inserimento dati'!$E$12:$E$38,A15,'Inserimento dati'!$D$12:$D$38)</f>
        <v>0</v>
      </c>
      <c r="G15" s="133"/>
      <c r="H15" s="119"/>
    </row>
    <row r="16" spans="1:8" ht="15" customHeight="1" x14ac:dyDescent="0.2">
      <c r="A16" s="119" t="s">
        <v>160</v>
      </c>
      <c r="B16" s="119"/>
      <c r="C16" s="119"/>
      <c r="D16" s="119" t="s">
        <v>27</v>
      </c>
      <c r="E16" s="119"/>
      <c r="F16" s="134">
        <f>SUMIF('Inserimento dati'!$E$12:$E$38,A16,'Inserimento dati'!$D$12:$D$38)</f>
        <v>0</v>
      </c>
      <c r="G16" s="133"/>
      <c r="H16" s="119"/>
    </row>
    <row r="17" spans="1:8" ht="15" customHeight="1" x14ac:dyDescent="0.2">
      <c r="A17" s="119" t="s">
        <v>161</v>
      </c>
      <c r="B17" s="119"/>
      <c r="C17" s="119"/>
      <c r="D17" s="119" t="s">
        <v>28</v>
      </c>
      <c r="E17" s="119"/>
      <c r="F17" s="134">
        <f>SUMIF('Inserimento dati'!$E$12:$E$38,A17,'Inserimento dati'!$D$12:$D$38)</f>
        <v>0</v>
      </c>
      <c r="G17" s="133"/>
      <c r="H17" s="119"/>
    </row>
    <row r="18" spans="1:8" ht="15" customHeight="1" x14ac:dyDescent="0.2">
      <c r="A18" s="119" t="s">
        <v>162</v>
      </c>
      <c r="B18" s="119"/>
      <c r="C18" s="119"/>
      <c r="D18" s="119"/>
      <c r="E18" s="119"/>
      <c r="F18" s="134">
        <f>SUMIF('Inserimento dati'!$E$12:$E$38,A18,'Inserimento dati'!$D$12:$D$38)</f>
        <v>0</v>
      </c>
      <c r="G18" s="133"/>
      <c r="H18" s="119"/>
    </row>
    <row r="19" spans="1:8" ht="15" customHeight="1" x14ac:dyDescent="0.2">
      <c r="A19" s="119" t="s">
        <v>167</v>
      </c>
      <c r="B19" s="119"/>
      <c r="C19" s="119"/>
      <c r="D19" s="119"/>
      <c r="E19" s="119"/>
      <c r="F19" s="134">
        <f>SUMIF('Inserimento dati'!$E$12:$E$38,A19,'Inserimento dati'!$D$12:$D$38)</f>
        <v>0</v>
      </c>
      <c r="G19" s="133"/>
      <c r="H19" s="119"/>
    </row>
    <row r="20" spans="1:8" ht="15" customHeight="1" x14ac:dyDescent="0.2">
      <c r="A20" s="119" t="s">
        <v>157</v>
      </c>
      <c r="B20" s="119"/>
      <c r="C20" s="119"/>
      <c r="D20" s="119" t="s">
        <v>25</v>
      </c>
      <c r="E20" s="119"/>
      <c r="F20" s="134">
        <f>SUMIF('Inserimento dati'!$E$12:$E$38,A20,'Inserimento dati'!$D$12:$D$38)</f>
        <v>0</v>
      </c>
      <c r="G20" s="133"/>
      <c r="H20" s="119"/>
    </row>
    <row r="21" spans="1:8" ht="15" customHeight="1" x14ac:dyDescent="0.2">
      <c r="A21" s="119" t="s">
        <v>164</v>
      </c>
      <c r="B21" s="119"/>
      <c r="C21" s="119"/>
      <c r="D21" s="119" t="s">
        <v>26</v>
      </c>
      <c r="E21" s="119"/>
      <c r="F21" s="134">
        <f>SUMIF('Inserimento dati'!$E$12:$E$38,A21,'Inserimento dati'!$D$12:$D$38)</f>
        <v>0</v>
      </c>
      <c r="G21" s="133"/>
      <c r="H21" s="119"/>
    </row>
    <row r="22" spans="1:8" ht="15" customHeight="1" x14ac:dyDescent="0.2">
      <c r="A22" s="119" t="s">
        <v>165</v>
      </c>
      <c r="B22" s="119"/>
      <c r="C22" s="119"/>
      <c r="D22" s="119"/>
      <c r="E22" s="119"/>
      <c r="F22" s="134">
        <f>SUMIF('Inserimento dati'!$E$12:$E$38,A22,'Inserimento dati'!$D$12:$D$38)</f>
        <v>0</v>
      </c>
      <c r="G22" s="133"/>
      <c r="H22" s="119"/>
    </row>
    <row r="23" spans="1:8" ht="15" customHeight="1" thickBot="1" x14ac:dyDescent="0.3">
      <c r="A23" s="126" t="s">
        <v>14</v>
      </c>
      <c r="B23" s="126"/>
      <c r="C23" s="126"/>
      <c r="D23" s="126"/>
      <c r="E23" s="126"/>
      <c r="F23" s="127">
        <f>SUM(F8:F22)</f>
        <v>0</v>
      </c>
      <c r="G23" s="133"/>
      <c r="H23" s="119"/>
    </row>
    <row r="24" spans="1:8" ht="15" customHeight="1" thickTop="1" x14ac:dyDescent="0.25">
      <c r="A24" s="117"/>
      <c r="B24" s="117"/>
      <c r="C24" s="117"/>
      <c r="D24" s="117"/>
      <c r="E24" s="117"/>
      <c r="F24" s="162"/>
      <c r="G24" s="133"/>
      <c r="H24" s="119"/>
    </row>
    <row r="25" spans="1:8" x14ac:dyDescent="0.2">
      <c r="A25" s="119"/>
      <c r="B25" s="119"/>
      <c r="C25" s="119"/>
      <c r="D25" s="119"/>
      <c r="E25" s="119"/>
      <c r="F25" s="119"/>
      <c r="G25" s="133"/>
      <c r="H25" s="119"/>
    </row>
    <row r="26" spans="1:8" ht="16.5" x14ac:dyDescent="0.25">
      <c r="A26" s="252" t="s">
        <v>139</v>
      </c>
      <c r="B26" s="123"/>
      <c r="C26" s="123"/>
      <c r="D26" s="123"/>
      <c r="E26" s="253"/>
      <c r="F26" s="116" t="s">
        <v>12</v>
      </c>
      <c r="G26" s="128" t="s">
        <v>12</v>
      </c>
      <c r="H26" s="119"/>
    </row>
    <row r="27" spans="1:8" ht="15" customHeight="1" x14ac:dyDescent="0.2">
      <c r="A27" s="325" t="s">
        <v>79</v>
      </c>
      <c r="B27" s="325"/>
      <c r="C27" s="325"/>
      <c r="D27" s="325"/>
      <c r="E27" s="254"/>
      <c r="F27" s="265"/>
      <c r="G27" s="255">
        <f>'Inserimento dati'!E49</f>
        <v>0</v>
      </c>
      <c r="H27" s="225"/>
    </row>
    <row r="28" spans="1:8" ht="15" customHeight="1" x14ac:dyDescent="0.2">
      <c r="A28" s="133"/>
      <c r="B28" s="133"/>
      <c r="C28" s="133"/>
      <c r="D28" s="133"/>
      <c r="E28" s="119"/>
      <c r="F28" s="135"/>
      <c r="G28" s="136"/>
      <c r="H28" s="225"/>
    </row>
    <row r="29" spans="1:8" ht="15" customHeight="1" x14ac:dyDescent="0.25">
      <c r="A29" s="137" t="s">
        <v>76</v>
      </c>
      <c r="B29" s="133"/>
      <c r="C29" s="133"/>
      <c r="D29" s="133"/>
      <c r="E29" s="119"/>
      <c r="F29" s="119"/>
      <c r="G29" s="136"/>
      <c r="H29" s="225"/>
    </row>
    <row r="30" spans="1:8" ht="15" customHeight="1" x14ac:dyDescent="0.2">
      <c r="A30" s="138" t="str">
        <f>IF('Inserimento dati'!C58="Mediante calcoli propri","Mediante calcoli propri",'Tabella di calcolo'!A4)</f>
        <v>Sussidi (attribuiti a un oggetto particolare)</v>
      </c>
      <c r="B30" s="119"/>
      <c r="C30" s="133"/>
      <c r="D30" s="119"/>
      <c r="E30" s="139">
        <f>IF(A30="Mediante calcoli propri","",'Tabella di calcolo'!G4)</f>
        <v>1.081</v>
      </c>
      <c r="F30" s="134">
        <f>IF('Inserimento dati'!C58="Mediante calcoli propri",'Tabella di calcolo'!F14,'Tabella di calcolo'!F4)</f>
        <v>0</v>
      </c>
      <c r="G30" s="140"/>
      <c r="H30" s="225"/>
    </row>
    <row r="31" spans="1:8" ht="15" customHeight="1" x14ac:dyDescent="0.2">
      <c r="A31" s="138" t="str">
        <f>IF('Inserimento dati'!C58="Mediante calcoli propri","",'Tabella di calcolo'!A5)</f>
        <v>Riduzione della deduzione dell'imposta precedere attribuita a un oggetto particolare</v>
      </c>
      <c r="B31" s="119"/>
      <c r="C31" s="133"/>
      <c r="D31" s="119"/>
      <c r="E31" s="141">
        <f>IF(A30="Mediante calcoli propri","",'Tabella di calcolo'!G5)</f>
        <v>8.0999999999999961E-2</v>
      </c>
      <c r="F31" s="134">
        <f>IF(A30="Mediante calcoli propri","",'Tabella di calcolo'!F5)</f>
        <v>0</v>
      </c>
      <c r="G31" s="136">
        <f>IF('Inserimento dati'!C58="Mediante calcoli propri",-Quietanza!F30,-F31)</f>
        <v>0</v>
      </c>
      <c r="H31" s="225"/>
    </row>
    <row r="32" spans="1:8" ht="15" customHeight="1" x14ac:dyDescent="0.2">
      <c r="A32" s="256" t="s">
        <v>38</v>
      </c>
      <c r="B32" s="256"/>
      <c r="C32" s="256"/>
      <c r="D32" s="256"/>
      <c r="E32" s="257"/>
      <c r="F32" s="266"/>
      <c r="G32" s="255">
        <f>SUM(G27:G31)</f>
        <v>0</v>
      </c>
      <c r="H32" s="225"/>
    </row>
    <row r="33" spans="1:10" ht="15" customHeight="1" x14ac:dyDescent="0.2">
      <c r="A33" s="133"/>
      <c r="B33" s="133"/>
      <c r="C33" s="133"/>
      <c r="D33" s="133"/>
      <c r="E33" s="142"/>
      <c r="F33" s="119"/>
      <c r="G33" s="136"/>
      <c r="H33" s="225"/>
    </row>
    <row r="34" spans="1:10" ht="15" customHeight="1" x14ac:dyDescent="0.25">
      <c r="A34" s="137" t="s">
        <v>34</v>
      </c>
      <c r="B34" s="133"/>
      <c r="C34" s="133"/>
      <c r="D34" s="133"/>
      <c r="E34" s="142"/>
      <c r="G34" s="136"/>
      <c r="H34" s="225"/>
    </row>
    <row r="35" spans="1:10" ht="15" customHeight="1" x14ac:dyDescent="0.2">
      <c r="A35" s="138" t="str">
        <f>IF('Inserimento dati'!C62="Mediante calcoli propri","Mediante calcoli propri",'Tabella di calcolo'!A25)</f>
        <v>Entrate da attività sovrane attribuite a un oggetto particolare</v>
      </c>
      <c r="B35" s="119"/>
      <c r="C35" s="133"/>
      <c r="D35" s="119"/>
      <c r="E35" s="139">
        <f>IF(A35="Mediante calcoli propri","",'Tabella di calcolo'!G25)</f>
        <v>1.081</v>
      </c>
      <c r="F35" s="134">
        <f>IF(A35="Mediante calcoli propri",'Tabella di calcolo'!F35,'Tabella di calcolo'!F25)</f>
        <v>0</v>
      </c>
      <c r="G35" s="140"/>
      <c r="H35" s="225"/>
      <c r="J35" s="125"/>
    </row>
    <row r="36" spans="1:10" ht="15" customHeight="1" x14ac:dyDescent="0.2">
      <c r="A36" s="138" t="str">
        <f>IF('Inserimento dati'!C62="Mediante calcoli propri","",'Tabella di calcolo'!A26)</f>
        <v>Correzione della deduzione dell'imposta precedente attribuita a un oggetto particolare</v>
      </c>
      <c r="B36" s="119"/>
      <c r="C36" s="133"/>
      <c r="D36" s="119"/>
      <c r="E36" s="141">
        <f>IF(A35="Mediante calcoli propri","",'Tabella di calcolo'!G26)</f>
        <v>8.0999999999999961E-2</v>
      </c>
      <c r="F36" s="267">
        <f>IF(A35="Mediante calcoli propri","",'Tabella di calcolo'!F26)</f>
        <v>0</v>
      </c>
      <c r="G36" s="136">
        <f>IF('Inserimento dati'!C62="Mediante calcoli propri",-F35,-F36)</f>
        <v>0</v>
      </c>
      <c r="H36" s="225"/>
      <c r="I36" s="143"/>
      <c r="J36" s="125"/>
    </row>
    <row r="37" spans="1:10" ht="15" customHeight="1" x14ac:dyDescent="0.2">
      <c r="A37" s="256" t="s">
        <v>38</v>
      </c>
      <c r="B37" s="256"/>
      <c r="C37" s="256"/>
      <c r="D37" s="256"/>
      <c r="E37" s="254"/>
      <c r="F37" s="266"/>
      <c r="G37" s="255">
        <f>SUM(G32:G36)</f>
        <v>0</v>
      </c>
      <c r="H37" s="225"/>
    </row>
    <row r="38" spans="1:10" ht="15" customHeight="1" x14ac:dyDescent="0.2">
      <c r="A38" s="133"/>
      <c r="B38" s="133"/>
      <c r="C38" s="133"/>
      <c r="D38" s="133"/>
      <c r="E38" s="119"/>
      <c r="F38" s="135"/>
      <c r="G38" s="136"/>
      <c r="H38" s="225"/>
    </row>
    <row r="39" spans="1:10" ht="15" customHeight="1" x14ac:dyDescent="0.2">
      <c r="A39" s="264" t="s">
        <v>80</v>
      </c>
      <c r="B39" s="133"/>
      <c r="C39" s="133"/>
      <c r="D39" s="133"/>
      <c r="E39" s="119"/>
      <c r="F39" s="135"/>
      <c r="G39" s="136">
        <f>'Inserimento dati'!D49</f>
        <v>0</v>
      </c>
      <c r="H39" s="225"/>
    </row>
    <row r="40" spans="1:10" ht="15" x14ac:dyDescent="0.2">
      <c r="A40" s="325" t="s">
        <v>63</v>
      </c>
      <c r="B40" s="325"/>
      <c r="C40" s="325"/>
      <c r="D40" s="325"/>
      <c r="E40" s="257"/>
      <c r="F40" s="266"/>
      <c r="G40" s="255">
        <f>SUM(G37:G39)</f>
        <v>0</v>
      </c>
      <c r="H40" s="225"/>
    </row>
    <row r="41" spans="1:10" ht="15" x14ac:dyDescent="0.2">
      <c r="A41" s="133"/>
      <c r="B41" s="133"/>
      <c r="C41" s="133"/>
      <c r="D41" s="133"/>
      <c r="E41" s="142"/>
      <c r="F41" s="119"/>
      <c r="G41" s="136"/>
      <c r="H41" s="225"/>
    </row>
    <row r="42" spans="1:10" ht="15" x14ac:dyDescent="0.25">
      <c r="A42" s="137" t="s">
        <v>77</v>
      </c>
      <c r="B42" s="133"/>
      <c r="C42" s="133"/>
      <c r="D42" s="133"/>
      <c r="E42" s="142"/>
      <c r="F42" s="119"/>
      <c r="G42" s="136"/>
      <c r="H42" s="225"/>
    </row>
    <row r="43" spans="1:10" ht="15" x14ac:dyDescent="0.2">
      <c r="A43" s="138" t="str">
        <f>'Tabella di calcolo'!A46</f>
        <v>Cifra d'affari da prestazioni imponibili e per la cui imposizione si è optato</v>
      </c>
      <c r="B43" s="144"/>
      <c r="C43" s="144"/>
      <c r="D43" s="119"/>
      <c r="E43" s="142"/>
      <c r="F43" s="145">
        <f>'Tabella di calcolo'!F46</f>
        <v>0</v>
      </c>
      <c r="G43" s="146"/>
      <c r="H43" s="225"/>
    </row>
    <row r="44" spans="1:10" ht="15" x14ac:dyDescent="0.2">
      <c r="A44" s="138" t="str">
        <f>'Tabella di calcolo'!A47</f>
        <v>Cifra d'affari da prestazioni esenti dall’imposta</v>
      </c>
      <c r="B44" s="144"/>
      <c r="C44" s="144"/>
      <c r="D44" s="144"/>
      <c r="E44" s="142"/>
      <c r="F44" s="145">
        <f>'Tabella di calcolo'!F47</f>
        <v>0</v>
      </c>
      <c r="G44" s="146"/>
      <c r="H44" s="225"/>
    </row>
    <row r="45" spans="1:10" ht="15" x14ac:dyDescent="0.2">
      <c r="A45" s="138" t="str">
        <f>'Tabella di calcolo'!A48</f>
        <v>Cifra d'affari da prestazioni all'estero</v>
      </c>
      <c r="B45" s="144"/>
      <c r="C45" s="144"/>
      <c r="D45" s="144"/>
      <c r="E45" s="142"/>
      <c r="F45" s="145">
        <f>'Tabella di calcolo'!F48</f>
        <v>0</v>
      </c>
      <c r="G45" s="146"/>
      <c r="H45" s="225"/>
    </row>
    <row r="46" spans="1:10" ht="15" x14ac:dyDescent="0.2">
      <c r="A46" s="138" t="str">
        <f>'Tabella di calcolo'!A49</f>
        <v>Entrate da interessi e derivanti dalla negoziazione di cartevalori</v>
      </c>
      <c r="B46" s="144"/>
      <c r="C46" s="144"/>
      <c r="D46" s="144"/>
      <c r="E46" s="142"/>
      <c r="F46" s="145">
        <f>'Tabella di calcolo'!F49</f>
        <v>0</v>
      </c>
      <c r="G46" s="146"/>
      <c r="H46" s="225"/>
    </row>
    <row r="47" spans="1:10" ht="15" x14ac:dyDescent="0.2">
      <c r="A47" s="147" t="str">
        <f>'Tabella di calcolo'!A50</f>
        <v>Cifre daffari rimanenti da prestazioni escluse dall'imposta</v>
      </c>
      <c r="B47" s="148"/>
      <c r="C47" s="148"/>
      <c r="D47" s="148"/>
      <c r="E47" s="149"/>
      <c r="F47" s="150">
        <f>'Tabella di calcolo'!F50</f>
        <v>0</v>
      </c>
      <c r="G47" s="146"/>
      <c r="H47" s="225"/>
    </row>
    <row r="48" spans="1:10" ht="15" x14ac:dyDescent="0.2">
      <c r="A48" s="138" t="str">
        <f>'Tabella di calcolo'!A51</f>
        <v>Totale base di calcolo della correzione della deduzione dell'imposta precedente</v>
      </c>
      <c r="B48" s="144"/>
      <c r="C48" s="144"/>
      <c r="D48" s="144"/>
      <c r="E48" s="151">
        <v>1</v>
      </c>
      <c r="F48" s="145">
        <f>'Tabella di calcolo'!F51</f>
        <v>0</v>
      </c>
      <c r="G48" s="146"/>
      <c r="H48" s="225"/>
    </row>
    <row r="49" spans="1:8" ht="15" x14ac:dyDescent="0.2">
      <c r="A49" s="138" t="s">
        <v>65</v>
      </c>
      <c r="B49" s="144"/>
      <c r="C49" s="144"/>
      <c r="D49" s="144"/>
      <c r="E49" s="151">
        <f>'Tabella di calcolo'!G52</f>
        <v>0</v>
      </c>
      <c r="F49" s="145">
        <f>'Tabella di calcolo'!F52</f>
        <v>0</v>
      </c>
      <c r="G49" s="146"/>
      <c r="H49" s="225"/>
    </row>
    <row r="50" spans="1:8" ht="15" x14ac:dyDescent="0.2">
      <c r="A50" s="274" t="str">
        <f>'Tabella di calcolo'!A54</f>
        <v>Occorre procedere ad una correzione della deduzione dell'imposta precedente a causa delle entrate da interessi?</v>
      </c>
      <c r="C50" s="144"/>
      <c r="E50" s="119"/>
      <c r="F50" s="133" t="str">
        <f>'Tabella di calcolo'!E54</f>
        <v>no</v>
      </c>
      <c r="G50" s="146"/>
      <c r="H50" s="225"/>
    </row>
    <row r="51" spans="1:8" ht="15" customHeight="1" x14ac:dyDescent="0.2">
      <c r="A51" s="274" t="str">
        <f>'Tabella di calcolo'!A60</f>
        <v>Correzione della deduzione dell'imposta precedente non necessaria per entrate da interessi e derivanti dalla negoziazione di cartevalori</v>
      </c>
      <c r="C51" s="119"/>
      <c r="D51" s="119"/>
      <c r="F51" s="119"/>
      <c r="G51" s="136">
        <f>-'Tabella di calcolo'!F60</f>
        <v>0</v>
      </c>
      <c r="H51" s="225"/>
    </row>
    <row r="52" spans="1:8" x14ac:dyDescent="0.2">
      <c r="A52" s="328" t="s">
        <v>39</v>
      </c>
      <c r="B52" s="328"/>
      <c r="C52" s="328"/>
      <c r="D52" s="328"/>
      <c r="E52" s="257"/>
      <c r="F52" s="266"/>
      <c r="G52" s="262">
        <f>SUM(G40:G51)</f>
        <v>0</v>
      </c>
      <c r="H52" s="263">
        <v>1</v>
      </c>
    </row>
    <row r="53" spans="1:8" x14ac:dyDescent="0.2">
      <c r="A53" s="144"/>
      <c r="B53" s="144"/>
      <c r="C53" s="144"/>
      <c r="D53" s="144"/>
      <c r="E53" s="142"/>
      <c r="F53" s="119"/>
      <c r="G53" s="146"/>
      <c r="H53" s="152"/>
    </row>
    <row r="54" spans="1:8" ht="15" x14ac:dyDescent="0.25">
      <c r="A54" s="137" t="s">
        <v>130</v>
      </c>
      <c r="B54" s="144"/>
      <c r="C54" s="144"/>
      <c r="D54" s="144"/>
      <c r="E54" s="142"/>
      <c r="F54" s="119"/>
      <c r="G54" s="146"/>
      <c r="H54" s="152"/>
    </row>
    <row r="55" spans="1:8" ht="15" x14ac:dyDescent="0.2">
      <c r="A55" s="138" t="str">
        <f>'Tabella di calcolo'!A67</f>
        <v>Cifra d'affari da prestazioni imponibili e per la cui imposizione si è optato</v>
      </c>
      <c r="B55" s="144"/>
      <c r="C55" s="144"/>
      <c r="D55" s="144"/>
      <c r="E55" s="133"/>
      <c r="F55" s="145">
        <f>'Tabella di calcolo'!F67</f>
        <v>0</v>
      </c>
      <c r="G55" s="146"/>
      <c r="H55" s="225"/>
    </row>
    <row r="56" spans="1:8" ht="15" x14ac:dyDescent="0.2">
      <c r="A56" s="138" t="str">
        <f>'Tabella di calcolo'!A68</f>
        <v>Cifra d'affari da prestazioni esenti dall’imposta</v>
      </c>
      <c r="B56" s="144"/>
      <c r="C56" s="144"/>
      <c r="D56" s="144"/>
      <c r="E56" s="133"/>
      <c r="F56" s="145">
        <f>'Tabella di calcolo'!F68</f>
        <v>0</v>
      </c>
      <c r="G56" s="146"/>
      <c r="H56" s="225"/>
    </row>
    <row r="57" spans="1:8" ht="15" x14ac:dyDescent="0.2">
      <c r="A57" s="138" t="str">
        <f>'Tabella di calcolo'!A69</f>
        <v>Cifra d'affari da prestazioni all'estero</v>
      </c>
      <c r="B57" s="144"/>
      <c r="C57" s="144"/>
      <c r="D57" s="144"/>
      <c r="E57" s="133"/>
      <c r="F57" s="145">
        <f>'Tabella di calcolo'!F69</f>
        <v>0</v>
      </c>
      <c r="G57" s="146"/>
      <c r="H57" s="225"/>
    </row>
    <row r="58" spans="1:8" ht="15" x14ac:dyDescent="0.2">
      <c r="A58" s="138" t="s">
        <v>32</v>
      </c>
      <c r="B58" s="144"/>
      <c r="C58" s="144"/>
      <c r="D58" s="144"/>
      <c r="E58" s="133"/>
      <c r="F58" s="145">
        <f>'Tabella di calcolo'!F70</f>
        <v>0</v>
      </c>
      <c r="G58" s="146"/>
      <c r="H58" s="225"/>
    </row>
    <row r="59" spans="1:8" ht="15" x14ac:dyDescent="0.2">
      <c r="A59" s="138" t="str">
        <f>'Tabella di calcolo'!A71</f>
        <v>Cifra d'affari rimanenti da prestazioni escluse dall'imposta</v>
      </c>
      <c r="B59" s="144"/>
      <c r="C59" s="144"/>
      <c r="D59" s="144"/>
      <c r="E59" s="133"/>
      <c r="F59" s="145">
        <f>'Tabella di calcolo'!F71</f>
        <v>0</v>
      </c>
      <c r="G59" s="146"/>
      <c r="H59" s="225"/>
    </row>
    <row r="60" spans="1:8" ht="15" x14ac:dyDescent="0.2">
      <c r="A60" s="138" t="s">
        <v>131</v>
      </c>
      <c r="B60" s="144"/>
      <c r="C60" s="144"/>
      <c r="D60" s="144"/>
      <c r="E60" s="133"/>
      <c r="F60" s="145">
        <f>'Tabella di calcolo'!F72</f>
        <v>0</v>
      </c>
      <c r="G60" s="146"/>
      <c r="H60" s="225"/>
    </row>
    <row r="61" spans="1:8" ht="15" x14ac:dyDescent="0.2">
      <c r="A61" s="138" t="str">
        <f>'Tabella di calcolo'!A73</f>
        <v>Entrate da attività sovrane non attribuite a un oggetto particolare</v>
      </c>
      <c r="B61" s="144"/>
      <c r="C61" s="144"/>
      <c r="D61" s="144"/>
      <c r="E61" s="133"/>
      <c r="F61" s="145">
        <f>'Tabella di calcolo'!F73</f>
        <v>0</v>
      </c>
      <c r="G61" s="146"/>
      <c r="H61" s="225"/>
    </row>
    <row r="62" spans="1:8" ht="15" x14ac:dyDescent="0.2">
      <c r="A62" s="147" t="str">
        <f>'Tabella di calcolo'!A74</f>
        <v>Sussidi non attribuiti a un oggetto particolare</v>
      </c>
      <c r="B62" s="148"/>
      <c r="C62" s="148"/>
      <c r="D62" s="148"/>
      <c r="E62" s="153">
        <f>'Tabella di calcolo'!G74</f>
        <v>0</v>
      </c>
      <c r="F62" s="150">
        <f>'Tabella di calcolo'!F74</f>
        <v>0</v>
      </c>
      <c r="G62" s="146"/>
      <c r="H62" s="225"/>
    </row>
    <row r="63" spans="1:8" ht="15" x14ac:dyDescent="0.2">
      <c r="A63" s="138" t="str">
        <f>'Tabella di calcolo'!A75</f>
        <v>Totale base di calcolo per la riduzione della deduzione dell'imposta precedente</v>
      </c>
      <c r="B63" s="144"/>
      <c r="C63" s="144"/>
      <c r="D63" s="144"/>
      <c r="E63" s="151">
        <v>1</v>
      </c>
      <c r="F63" s="145">
        <f>'Tabella di calcolo'!F75</f>
        <v>0</v>
      </c>
      <c r="G63" s="146"/>
      <c r="H63" s="225"/>
    </row>
    <row r="64" spans="1:8" x14ac:dyDescent="0.2">
      <c r="A64" s="157" t="str">
        <f>'Tabella di calcolo'!A78</f>
        <v>Riduzione della deduzione dell'imposta precedente non attribuita a un oggetto particolare a causa di altri sussidi</v>
      </c>
      <c r="B64" s="133"/>
      <c r="C64" s="133"/>
      <c r="D64" s="133"/>
      <c r="E64" s="142"/>
      <c r="F64" s="119"/>
      <c r="G64" s="136">
        <f>-'Tabella di calcolo'!F78</f>
        <v>0</v>
      </c>
      <c r="H64" s="152">
        <f>E62</f>
        <v>0</v>
      </c>
    </row>
    <row r="65" spans="1:9" x14ac:dyDescent="0.2">
      <c r="A65" s="328" t="s">
        <v>39</v>
      </c>
      <c r="B65" s="328"/>
      <c r="C65" s="328"/>
      <c r="D65" s="328"/>
      <c r="E65" s="257"/>
      <c r="F65" s="266"/>
      <c r="G65" s="262">
        <f>SUM(G52:G64)</f>
        <v>0</v>
      </c>
      <c r="H65" s="263">
        <v>1</v>
      </c>
    </row>
    <row r="66" spans="1:9" x14ac:dyDescent="0.2">
      <c r="A66" s="144"/>
      <c r="B66" s="144"/>
      <c r="C66" s="144"/>
      <c r="D66" s="144"/>
      <c r="E66" s="142"/>
      <c r="F66" s="119"/>
      <c r="G66" s="146"/>
      <c r="H66" s="152"/>
    </row>
    <row r="67" spans="1:9" ht="15" x14ac:dyDescent="0.25">
      <c r="A67" s="137" t="s">
        <v>127</v>
      </c>
      <c r="B67" s="144"/>
      <c r="C67" s="144"/>
      <c r="D67" s="144"/>
      <c r="E67" s="151"/>
      <c r="F67" s="145"/>
      <c r="G67" s="146"/>
      <c r="H67" s="225"/>
    </row>
    <row r="68" spans="1:9" ht="15" x14ac:dyDescent="0.2">
      <c r="A68" s="138" t="str">
        <f>'Tabella di calcolo'!A86</f>
        <v>Cifra d'affari da prestazioni imponibili, per la cui imposizione si è optato o esenti dall'imposta, nonché prestazioni all'estero</v>
      </c>
      <c r="B68" s="144"/>
      <c r="C68" s="144"/>
      <c r="D68" s="144"/>
      <c r="E68" s="151"/>
      <c r="F68" s="145">
        <f>'Tabella di calcolo'!F86</f>
        <v>0</v>
      </c>
      <c r="G68" s="146"/>
      <c r="H68" s="225"/>
    </row>
    <row r="69" spans="1:9" ht="15" x14ac:dyDescent="0.2">
      <c r="A69" s="138" t="str">
        <f>'Tabella di calcolo'!A87</f>
        <v xml:space="preserve">Cifra d'affari esclusa dall'imposta (senza entrate da interessi e derivanti dalla negoziazione </v>
      </c>
      <c r="B69" s="144"/>
      <c r="C69" s="144"/>
      <c r="D69" s="144"/>
      <c r="E69" s="151"/>
      <c r="F69" s="145"/>
      <c r="G69" s="146"/>
      <c r="H69" s="225"/>
    </row>
    <row r="70" spans="1:9" x14ac:dyDescent="0.2">
      <c r="A70" s="147" t="str">
        <f>'Tabella di calcolo'!A88</f>
        <v>di cartevalori) ed entrate realizzate con attività sovrane non attribuite a un oggetto particolare</v>
      </c>
      <c r="B70" s="148"/>
      <c r="C70" s="148"/>
      <c r="D70" s="148"/>
      <c r="E70" s="153">
        <f>'Tabella di calcolo'!G88</f>
        <v>0</v>
      </c>
      <c r="F70" s="150">
        <f>'Tabella di calcolo'!F88</f>
        <v>0</v>
      </c>
      <c r="G70" s="154"/>
      <c r="H70" s="119"/>
    </row>
    <row r="71" spans="1:9" x14ac:dyDescent="0.2">
      <c r="A71" s="138" t="str">
        <f>'Tabella di calcolo'!A89</f>
        <v>Totale base di calcolo della correzione della deduzione dell'imposta precedente</v>
      </c>
      <c r="B71" s="144"/>
      <c r="C71" s="144"/>
      <c r="D71" s="144"/>
      <c r="E71" s="155">
        <v>1</v>
      </c>
      <c r="F71" s="145">
        <f>'Tabella di calcolo'!F89</f>
        <v>0</v>
      </c>
      <c r="G71" s="154"/>
      <c r="H71" s="119"/>
    </row>
    <row r="72" spans="1:9" x14ac:dyDescent="0.2">
      <c r="A72" s="157" t="str">
        <f>'Tabella di calcolo'!A92</f>
        <v>Correzione della deduzione dell'imposta precedente per doppia utilizzazione (prestazioni escluse dall’imposta e attività sovrane)</v>
      </c>
      <c r="B72" s="119"/>
      <c r="C72" s="119"/>
      <c r="D72" s="119"/>
      <c r="E72" s="142"/>
      <c r="F72" s="119"/>
      <c r="G72" s="136">
        <f>-'Tabella di calcolo'!F92</f>
        <v>0</v>
      </c>
      <c r="H72" s="152">
        <f>E70</f>
        <v>0</v>
      </c>
    </row>
    <row r="73" spans="1:9" x14ac:dyDescent="0.2">
      <c r="A73" s="328" t="s">
        <v>39</v>
      </c>
      <c r="B73" s="328"/>
      <c r="C73" s="328"/>
      <c r="D73" s="328"/>
      <c r="E73" s="257"/>
      <c r="F73" s="266"/>
      <c r="G73" s="262">
        <f>SUM(G65:G72)</f>
        <v>0</v>
      </c>
      <c r="H73" s="254"/>
      <c r="I73" s="143"/>
    </row>
    <row r="74" spans="1:9" x14ac:dyDescent="0.2">
      <c r="A74" s="144"/>
      <c r="B74" s="144"/>
      <c r="C74" s="144"/>
      <c r="D74" s="144"/>
      <c r="E74" s="142"/>
      <c r="F74" s="119"/>
      <c r="G74" s="146"/>
      <c r="H74" s="119"/>
      <c r="I74" s="143"/>
    </row>
    <row r="75" spans="1:9" ht="15" x14ac:dyDescent="0.25">
      <c r="A75" s="137" t="s">
        <v>43</v>
      </c>
      <c r="B75" s="119"/>
      <c r="C75" s="119"/>
      <c r="D75" s="119"/>
      <c r="E75" s="119"/>
      <c r="F75" s="119"/>
      <c r="G75" s="154"/>
      <c r="H75" s="119"/>
    </row>
    <row r="76" spans="1:9" x14ac:dyDescent="0.2">
      <c r="A76" s="138" t="str">
        <f>'Tabella di calcolo'!A99</f>
        <v>Anno precedente: cifra d'affari da prestazioni imponibili e per la cui imposizione si è optato</v>
      </c>
      <c r="B76" s="144"/>
      <c r="C76" s="144"/>
      <c r="D76" s="144"/>
      <c r="E76" s="151">
        <f>'Tabella di calcolo'!G99</f>
        <v>0</v>
      </c>
      <c r="F76" s="145">
        <f>'Tabella di calcolo'!F99</f>
        <v>0</v>
      </c>
      <c r="G76" s="154"/>
      <c r="H76" s="119"/>
    </row>
    <row r="77" spans="1:9" x14ac:dyDescent="0.2">
      <c r="A77" s="138" t="str">
        <f>'Tabella di calcolo'!A100</f>
        <v xml:space="preserve">Anno precedente: cifre d'affari da prestazioni escluse dall'imposta ed entrate realizzate </v>
      </c>
      <c r="B77" s="144"/>
      <c r="C77" s="144"/>
      <c r="D77" s="144"/>
      <c r="E77" s="133"/>
      <c r="F77" s="145"/>
      <c r="G77" s="154"/>
      <c r="H77" s="119"/>
    </row>
    <row r="78" spans="1:9" x14ac:dyDescent="0.2">
      <c r="A78" s="147" t="str">
        <f>'Tabella di calcolo'!A101</f>
        <v>con attività sovrane non attribuite a un oggetto particolare</v>
      </c>
      <c r="B78" s="148"/>
      <c r="C78" s="148"/>
      <c r="D78" s="148"/>
      <c r="E78" s="156">
        <f>'Tabella di calcolo'!G101</f>
        <v>0</v>
      </c>
      <c r="F78" s="150">
        <f>'Tabella di calcolo'!F101</f>
        <v>0</v>
      </c>
      <c r="G78" s="154"/>
      <c r="H78" s="119"/>
    </row>
    <row r="79" spans="1:9" x14ac:dyDescent="0.2">
      <c r="A79" s="138" t="str">
        <f>'Tabella di calcolo'!A102</f>
        <v>Totale base di calcolo per la correzione della deduzione dell'imposta precedente, anno precedente</v>
      </c>
      <c r="B79" s="144"/>
      <c r="C79" s="144"/>
      <c r="D79" s="144"/>
      <c r="E79" s="151">
        <f>'Tabella di calcolo'!G102</f>
        <v>1</v>
      </c>
      <c r="F79" s="145">
        <f>'Tabella di calcolo'!F102</f>
        <v>0</v>
      </c>
      <c r="G79" s="154"/>
      <c r="H79" s="119"/>
    </row>
    <row r="80" spans="1:9" x14ac:dyDescent="0.2">
      <c r="A80" s="119"/>
      <c r="B80" s="144"/>
      <c r="C80" s="144"/>
      <c r="D80" s="144"/>
      <c r="E80" s="119"/>
      <c r="F80" s="145"/>
      <c r="G80" s="154"/>
      <c r="H80" s="119"/>
    </row>
    <row r="81" spans="1:8" ht="15" x14ac:dyDescent="0.2">
      <c r="A81" s="119"/>
      <c r="B81" s="119"/>
      <c r="C81" s="144"/>
      <c r="D81" s="142" t="s">
        <v>47</v>
      </c>
      <c r="E81" s="133" t="str">
        <f>'Tabella di calcolo'!G108</f>
        <v>no</v>
      </c>
      <c r="G81" s="146"/>
      <c r="H81" s="225"/>
    </row>
    <row r="82" spans="1:8" ht="15" customHeight="1" x14ac:dyDescent="0.2">
      <c r="A82" s="157"/>
      <c r="B82" s="119"/>
      <c r="C82" s="119"/>
      <c r="D82" s="133" t="str">
        <f>'Tabella di calcolo'!A112</f>
        <v>Nessuna modifica d'utilizzazione (durata ammortamento: 20 anni)</v>
      </c>
      <c r="E82" s="142"/>
      <c r="F82" s="119"/>
      <c r="G82" s="136">
        <f>G130</f>
        <v>0</v>
      </c>
      <c r="H82" s="225"/>
    </row>
    <row r="83" spans="1:8" ht="15.75" customHeight="1" x14ac:dyDescent="0.2">
      <c r="A83" s="157"/>
      <c r="B83" s="119"/>
      <c r="C83" s="119"/>
      <c r="D83" s="133" t="str">
        <f>'Tabella di calcolo'!A113</f>
        <v>Nessuna modifica d'utilizzazione (durata ammortamento: 5 anni)</v>
      </c>
      <c r="E83" s="142"/>
      <c r="F83" s="119"/>
      <c r="G83" s="136">
        <f>G140</f>
        <v>0</v>
      </c>
      <c r="H83" s="225"/>
    </row>
    <row r="84" spans="1:8" ht="15" x14ac:dyDescent="0.25">
      <c r="A84" s="258" t="s">
        <v>31</v>
      </c>
      <c r="B84" s="259"/>
      <c r="C84" s="259"/>
      <c r="D84" s="259"/>
      <c r="E84" s="260"/>
      <c r="F84" s="268"/>
      <c r="G84" s="261">
        <f>SUM(G73:G83)</f>
        <v>0</v>
      </c>
      <c r="H84" s="225"/>
    </row>
    <row r="85" spans="1:8" ht="15" x14ac:dyDescent="0.2">
      <c r="A85" s="119"/>
      <c r="B85" s="119"/>
      <c r="C85" s="119"/>
      <c r="D85" s="119"/>
      <c r="E85" s="119"/>
      <c r="F85" s="119"/>
      <c r="G85" s="133"/>
      <c r="H85" s="225"/>
    </row>
    <row r="86" spans="1:8" x14ac:dyDescent="0.2">
      <c r="A86" s="119"/>
      <c r="B86" s="119"/>
      <c r="C86" s="119"/>
      <c r="D86" s="119"/>
      <c r="E86" s="119"/>
      <c r="F86" s="119"/>
      <c r="G86" s="133"/>
      <c r="H86" s="119"/>
    </row>
    <row r="87" spans="1:8" ht="16.5" x14ac:dyDescent="0.2">
      <c r="A87" s="252" t="s">
        <v>140</v>
      </c>
      <c r="B87" s="123"/>
      <c r="C87" s="123"/>
      <c r="D87" s="123"/>
      <c r="E87" s="123"/>
      <c r="F87" s="123"/>
      <c r="G87" s="133"/>
      <c r="H87" s="119"/>
    </row>
    <row r="88" spans="1:8" ht="15" customHeight="1" x14ac:dyDescent="0.2">
      <c r="A88" s="270" t="s">
        <v>48</v>
      </c>
      <c r="B88" s="270" t="s">
        <v>11</v>
      </c>
      <c r="C88" s="270"/>
      <c r="D88" s="270"/>
      <c r="E88" s="270"/>
      <c r="F88" s="270"/>
      <c r="G88" s="271" t="s">
        <v>6</v>
      </c>
      <c r="H88" s="119"/>
    </row>
    <row r="89" spans="1:8" ht="15" customHeight="1" x14ac:dyDescent="0.2">
      <c r="A89" s="133">
        <v>400</v>
      </c>
      <c r="B89" s="119" t="s">
        <v>49</v>
      </c>
      <c r="C89" s="119"/>
      <c r="D89" s="119"/>
      <c r="E89" s="119"/>
      <c r="F89" s="119"/>
      <c r="G89" s="160">
        <f>'Tabella di calcolo'!F58</f>
        <v>0</v>
      </c>
      <c r="H89" s="119"/>
    </row>
    <row r="90" spans="1:8" ht="15" customHeight="1" x14ac:dyDescent="0.2">
      <c r="A90" s="133">
        <v>405</v>
      </c>
      <c r="B90" s="119" t="s">
        <v>50</v>
      </c>
      <c r="C90" s="119"/>
      <c r="D90" s="119"/>
      <c r="E90" s="119"/>
      <c r="F90" s="119"/>
      <c r="G90" s="160">
        <f>'Tabella di calcolo'!F7</f>
        <v>0</v>
      </c>
      <c r="H90" s="119"/>
    </row>
    <row r="91" spans="1:8" ht="15" customHeight="1" x14ac:dyDescent="0.2">
      <c r="A91" s="133">
        <v>410</v>
      </c>
      <c r="B91" s="119" t="s">
        <v>51</v>
      </c>
      <c r="C91" s="119"/>
      <c r="D91" s="119"/>
      <c r="E91" s="119"/>
      <c r="F91" s="119"/>
      <c r="G91" s="160">
        <f>IF(G130+G140&gt;0,G130+G140,0)</f>
        <v>0</v>
      </c>
      <c r="H91" s="119"/>
    </row>
    <row r="92" spans="1:8" ht="15" customHeight="1" x14ac:dyDescent="0.2">
      <c r="A92" s="133">
        <v>415</v>
      </c>
      <c r="B92" s="119" t="s">
        <v>52</v>
      </c>
      <c r="C92" s="119"/>
      <c r="D92" s="119"/>
      <c r="E92" s="119"/>
      <c r="F92" s="119"/>
      <c r="G92" s="160">
        <f>IF(G130+G140&lt;0,G130+G140+G36+G51+G72,G36+G51+G72)</f>
        <v>0</v>
      </c>
      <c r="H92" s="119"/>
    </row>
    <row r="93" spans="1:8" ht="15" customHeight="1" x14ac:dyDescent="0.2">
      <c r="A93" s="133">
        <v>420</v>
      </c>
      <c r="B93" s="119" t="s">
        <v>53</v>
      </c>
      <c r="C93" s="119"/>
      <c r="D93" s="119"/>
      <c r="E93" s="119"/>
      <c r="F93" s="119"/>
      <c r="G93" s="160">
        <f>G31+G64</f>
        <v>0</v>
      </c>
      <c r="H93" s="119"/>
    </row>
    <row r="94" spans="1:8" ht="15" customHeight="1" x14ac:dyDescent="0.2">
      <c r="A94" s="272">
        <v>479</v>
      </c>
      <c r="B94" s="327" t="s">
        <v>54</v>
      </c>
      <c r="C94" s="327"/>
      <c r="D94" s="327"/>
      <c r="E94" s="327"/>
      <c r="F94" s="327"/>
      <c r="G94" s="273">
        <f>SUM(G89:G93)</f>
        <v>0</v>
      </c>
      <c r="H94" s="119"/>
    </row>
    <row r="95" spans="1:8" ht="15" customHeight="1" x14ac:dyDescent="0.2">
      <c r="A95" s="119"/>
      <c r="B95" s="119"/>
      <c r="C95" s="119"/>
      <c r="D95" s="119"/>
      <c r="E95" s="119"/>
      <c r="F95" s="119"/>
      <c r="G95" s="133"/>
      <c r="H95" s="119"/>
    </row>
    <row r="96" spans="1:8" ht="15" customHeight="1" x14ac:dyDescent="0.2">
      <c r="A96" s="119"/>
      <c r="B96" s="119"/>
      <c r="C96" s="119"/>
      <c r="D96" s="119"/>
      <c r="E96" s="119"/>
      <c r="F96" s="119"/>
      <c r="G96" s="133"/>
      <c r="H96" s="119"/>
    </row>
    <row r="97" spans="1:8" ht="15" customHeight="1" x14ac:dyDescent="0.2">
      <c r="A97" s="119"/>
      <c r="B97" s="119"/>
      <c r="C97" s="119"/>
      <c r="D97" s="119"/>
      <c r="E97" s="119"/>
      <c r="F97" s="119"/>
      <c r="G97" s="133"/>
      <c r="H97" s="119"/>
    </row>
    <row r="98" spans="1:8" ht="15" customHeight="1" x14ac:dyDescent="0.2">
      <c r="A98" s="119"/>
      <c r="B98" s="119"/>
      <c r="C98" s="119"/>
      <c r="D98" s="119"/>
      <c r="E98" s="119"/>
      <c r="F98" s="119"/>
      <c r="G98" s="133"/>
      <c r="H98" s="119"/>
    </row>
    <row r="99" spans="1:8" ht="15" customHeight="1" x14ac:dyDescent="0.2">
      <c r="A99" s="119"/>
      <c r="B99" s="119"/>
      <c r="C99" s="119"/>
      <c r="D99" s="119"/>
      <c r="E99" s="119"/>
      <c r="F99" s="119"/>
      <c r="G99" s="133"/>
      <c r="H99" s="119"/>
    </row>
    <row r="100" spans="1:8" ht="15" customHeight="1" x14ac:dyDescent="0.2">
      <c r="A100" s="119"/>
      <c r="B100" s="119"/>
      <c r="C100" s="119"/>
      <c r="D100" s="119"/>
      <c r="E100" s="119"/>
      <c r="F100" s="119"/>
      <c r="G100" s="133"/>
      <c r="H100" s="119"/>
    </row>
    <row r="101" spans="1:8" ht="15" customHeight="1" x14ac:dyDescent="0.2">
      <c r="A101" s="119"/>
      <c r="B101" s="119"/>
      <c r="C101" s="119"/>
      <c r="D101" s="119"/>
      <c r="E101" s="119"/>
      <c r="F101" s="119"/>
      <c r="G101" s="133"/>
      <c r="H101" s="119"/>
    </row>
    <row r="102" spans="1:8" ht="15" customHeight="1" x14ac:dyDescent="0.2">
      <c r="A102" s="119"/>
      <c r="B102" s="119"/>
      <c r="C102" s="119"/>
      <c r="D102" s="119"/>
      <c r="E102" s="119"/>
      <c r="F102" s="119"/>
      <c r="G102" s="133"/>
      <c r="H102" s="119"/>
    </row>
    <row r="103" spans="1:8" ht="15" customHeight="1" x14ac:dyDescent="0.2">
      <c r="A103" s="275" t="s">
        <v>141</v>
      </c>
      <c r="B103" s="275"/>
      <c r="C103" s="275"/>
      <c r="D103" s="275"/>
      <c r="E103" s="276" t="s">
        <v>144</v>
      </c>
      <c r="F103" s="275"/>
      <c r="G103" s="277"/>
      <c r="H103" s="278" t="str">
        <f>'Inserimento dati'!F1</f>
        <v>Version 2024-1.1</v>
      </c>
    </row>
    <row r="104" spans="1:8" ht="15" customHeight="1" x14ac:dyDescent="0.2">
      <c r="A104" s="275"/>
      <c r="B104" s="275"/>
      <c r="C104" s="275"/>
      <c r="D104" s="275"/>
      <c r="E104" s="276"/>
      <c r="F104" s="275"/>
      <c r="G104" s="277"/>
      <c r="H104" s="278"/>
    </row>
    <row r="105" spans="1:8" ht="15" customHeight="1" x14ac:dyDescent="0.2">
      <c r="A105" s="275"/>
      <c r="B105" s="275"/>
      <c r="C105" s="275"/>
      <c r="D105" s="275"/>
      <c r="E105" s="276"/>
      <c r="F105" s="275"/>
      <c r="G105" s="277"/>
      <c r="H105" s="278"/>
    </row>
    <row r="106" spans="1:8" ht="15" customHeight="1" x14ac:dyDescent="0.2">
      <c r="A106" s="275"/>
      <c r="B106" s="275"/>
      <c r="C106" s="275"/>
      <c r="D106" s="275"/>
      <c r="E106" s="276"/>
      <c r="F106" s="275"/>
      <c r="G106" s="277"/>
      <c r="H106" s="278"/>
    </row>
    <row r="107" spans="1:8" ht="94.5" customHeight="1" x14ac:dyDescent="0.2">
      <c r="A107" s="119"/>
      <c r="B107" s="119"/>
      <c r="C107" s="119"/>
      <c r="D107" s="119"/>
      <c r="E107" s="119"/>
      <c r="F107" s="323" t="s">
        <v>143</v>
      </c>
      <c r="G107" s="323"/>
      <c r="H107" s="323"/>
    </row>
    <row r="108" spans="1:8" ht="16.5" x14ac:dyDescent="0.2">
      <c r="A108" s="252" t="s">
        <v>55</v>
      </c>
      <c r="B108" s="119"/>
      <c r="C108" s="119"/>
      <c r="D108" s="119"/>
      <c r="E108" s="119"/>
      <c r="F108" s="119"/>
      <c r="G108" s="133"/>
      <c r="H108" s="119"/>
    </row>
    <row r="109" spans="1:8" ht="30" x14ac:dyDescent="0.2">
      <c r="A109" s="269" t="s">
        <v>8</v>
      </c>
      <c r="B109" s="269" t="s">
        <v>56</v>
      </c>
      <c r="C109" s="269" t="s">
        <v>57</v>
      </c>
      <c r="D109" s="269" t="s">
        <v>58</v>
      </c>
      <c r="E109" s="269" t="s">
        <v>59</v>
      </c>
      <c r="F109" s="269" t="s">
        <v>60</v>
      </c>
      <c r="G109" s="269" t="s">
        <v>12</v>
      </c>
      <c r="H109" s="119"/>
    </row>
    <row r="110" spans="1:8" ht="15" customHeight="1" x14ac:dyDescent="0.25">
      <c r="A110" s="128">
        <f>'Tabella di calcolo'!A120</f>
        <v>2024</v>
      </c>
      <c r="B110" s="226"/>
      <c r="C110" s="227"/>
      <c r="D110" s="226"/>
      <c r="E110" s="228">
        <f>'Tabella di calcolo'!F120</f>
        <v>0</v>
      </c>
      <c r="F110" s="228"/>
      <c r="G110" s="229"/>
      <c r="H110" s="119"/>
    </row>
    <row r="111" spans="1:8" ht="15" customHeight="1" x14ac:dyDescent="0.25">
      <c r="A111" s="128">
        <f>'Tabella di calcolo'!A121</f>
        <v>2023</v>
      </c>
      <c r="B111" s="229">
        <f>'Tabella di calcolo'!B121</f>
        <v>0</v>
      </c>
      <c r="C111" s="227">
        <f>'Tabella di calcolo'!C121</f>
        <v>0.05</v>
      </c>
      <c r="D111" s="229">
        <f>'Tabella di calcolo'!D121</f>
        <v>0</v>
      </c>
      <c r="E111" s="228">
        <f>'Tabella di calcolo'!F121</f>
        <v>0</v>
      </c>
      <c r="F111" s="228">
        <f>'Tabella di calcolo'!H121</f>
        <v>0</v>
      </c>
      <c r="G111" s="230">
        <f>'Tabella di calcolo'!I121</f>
        <v>0</v>
      </c>
      <c r="H111" s="119"/>
    </row>
    <row r="112" spans="1:8" ht="15" customHeight="1" x14ac:dyDescent="0.25">
      <c r="A112" s="128">
        <f>'Tabella di calcolo'!A122</f>
        <v>2022</v>
      </c>
      <c r="B112" s="229">
        <f>'Tabella di calcolo'!B122</f>
        <v>0</v>
      </c>
      <c r="C112" s="227">
        <f>'Tabella di calcolo'!C122</f>
        <v>0.1</v>
      </c>
      <c r="D112" s="229">
        <f>'Tabella di calcolo'!D122</f>
        <v>0</v>
      </c>
      <c r="E112" s="228">
        <f>'Tabella di calcolo'!F122</f>
        <v>0</v>
      </c>
      <c r="F112" s="228">
        <f>'Tabella di calcolo'!H122</f>
        <v>0</v>
      </c>
      <c r="G112" s="230">
        <f>'Tabella di calcolo'!I122</f>
        <v>0</v>
      </c>
      <c r="H112" s="119"/>
    </row>
    <row r="113" spans="1:9" ht="15" customHeight="1" x14ac:dyDescent="0.25">
      <c r="A113" s="128">
        <f>'Tabella di calcolo'!A123</f>
        <v>2021</v>
      </c>
      <c r="B113" s="229">
        <f>'Tabella di calcolo'!B123</f>
        <v>0</v>
      </c>
      <c r="C113" s="227">
        <f>'Tabella di calcolo'!C123</f>
        <v>0.15000000000000002</v>
      </c>
      <c r="D113" s="229">
        <f>'Tabella di calcolo'!D123</f>
        <v>0</v>
      </c>
      <c r="E113" s="228">
        <f>'Tabella di calcolo'!F123</f>
        <v>0</v>
      </c>
      <c r="F113" s="228">
        <f>'Tabella di calcolo'!H123</f>
        <v>0</v>
      </c>
      <c r="G113" s="230">
        <f>'Tabella di calcolo'!I123</f>
        <v>0</v>
      </c>
      <c r="H113" s="119"/>
    </row>
    <row r="114" spans="1:9" ht="15" customHeight="1" x14ac:dyDescent="0.25">
      <c r="A114" s="128">
        <f>'Tabella di calcolo'!A124</f>
        <v>2020</v>
      </c>
      <c r="B114" s="229">
        <f>'Tabella di calcolo'!B124</f>
        <v>0</v>
      </c>
      <c r="C114" s="227">
        <f>'Tabella di calcolo'!C124</f>
        <v>0.2</v>
      </c>
      <c r="D114" s="229">
        <f>'Tabella di calcolo'!D124</f>
        <v>0</v>
      </c>
      <c r="E114" s="228">
        <f>'Tabella di calcolo'!F124</f>
        <v>0</v>
      </c>
      <c r="F114" s="228">
        <f>'Tabella di calcolo'!H124</f>
        <v>0</v>
      </c>
      <c r="G114" s="230">
        <f>'Tabella di calcolo'!I124</f>
        <v>0</v>
      </c>
      <c r="H114" s="119"/>
    </row>
    <row r="115" spans="1:9" ht="15" customHeight="1" x14ac:dyDescent="0.25">
      <c r="A115" s="128">
        <f>'Tabella di calcolo'!A125</f>
        <v>2019</v>
      </c>
      <c r="B115" s="229">
        <f>'Tabella di calcolo'!B125</f>
        <v>0</v>
      </c>
      <c r="C115" s="227">
        <f>'Tabella di calcolo'!C125</f>
        <v>0.25</v>
      </c>
      <c r="D115" s="229">
        <f>'Tabella di calcolo'!D125</f>
        <v>0</v>
      </c>
      <c r="E115" s="228">
        <f>'Tabella di calcolo'!F125</f>
        <v>0</v>
      </c>
      <c r="F115" s="228">
        <f>'Tabella di calcolo'!H125</f>
        <v>0</v>
      </c>
      <c r="G115" s="230">
        <f>'Tabella di calcolo'!I125</f>
        <v>0</v>
      </c>
      <c r="H115" s="119"/>
      <c r="I115" s="118"/>
    </row>
    <row r="116" spans="1:9" ht="15" customHeight="1" x14ac:dyDescent="0.25">
      <c r="A116" s="128">
        <f>'Tabella di calcolo'!A126</f>
        <v>2018</v>
      </c>
      <c r="B116" s="229">
        <f>'Tabella di calcolo'!B126</f>
        <v>0</v>
      </c>
      <c r="C116" s="227">
        <f>'Tabella di calcolo'!C126</f>
        <v>0.3</v>
      </c>
      <c r="D116" s="229">
        <f>'Tabella di calcolo'!D126</f>
        <v>0</v>
      </c>
      <c r="E116" s="228">
        <f>'Tabella di calcolo'!F126</f>
        <v>0</v>
      </c>
      <c r="F116" s="228">
        <f>'Tabella di calcolo'!H126</f>
        <v>0</v>
      </c>
      <c r="G116" s="230">
        <f>'Tabella di calcolo'!I126</f>
        <v>0</v>
      </c>
      <c r="H116" s="119"/>
    </row>
    <row r="117" spans="1:9" ht="15" x14ac:dyDescent="0.25">
      <c r="A117" s="128">
        <f>'Tabella di calcolo'!A127</f>
        <v>2017</v>
      </c>
      <c r="B117" s="229">
        <f>'Tabella di calcolo'!B127</f>
        <v>0</v>
      </c>
      <c r="C117" s="227">
        <f>'Tabella di calcolo'!C127</f>
        <v>0.35</v>
      </c>
      <c r="D117" s="229">
        <f>'Tabella di calcolo'!D127</f>
        <v>0</v>
      </c>
      <c r="E117" s="228">
        <f>'Tabella di calcolo'!F127</f>
        <v>0</v>
      </c>
      <c r="F117" s="228">
        <f>'Tabella di calcolo'!H127</f>
        <v>0</v>
      </c>
      <c r="G117" s="230">
        <f>'Tabella di calcolo'!I127</f>
        <v>0</v>
      </c>
      <c r="H117" s="119"/>
    </row>
    <row r="118" spans="1:9" ht="15" x14ac:dyDescent="0.25">
      <c r="A118" s="128">
        <f>'Tabella di calcolo'!A128</f>
        <v>2016</v>
      </c>
      <c r="B118" s="229">
        <f>'Tabella di calcolo'!B128</f>
        <v>0</v>
      </c>
      <c r="C118" s="227">
        <f>'Tabella di calcolo'!C128</f>
        <v>0.39999999999999997</v>
      </c>
      <c r="D118" s="229">
        <f>'Tabella di calcolo'!D128</f>
        <v>0</v>
      </c>
      <c r="E118" s="228">
        <f>'Tabella di calcolo'!F128</f>
        <v>0</v>
      </c>
      <c r="F118" s="228">
        <f>'Tabella di calcolo'!H128</f>
        <v>0</v>
      </c>
      <c r="G118" s="230">
        <f>'Tabella di calcolo'!I128</f>
        <v>0</v>
      </c>
      <c r="H118" s="119"/>
    </row>
    <row r="119" spans="1:9" ht="15" x14ac:dyDescent="0.25">
      <c r="A119" s="128">
        <f>'Tabella di calcolo'!A129</f>
        <v>2015</v>
      </c>
      <c r="B119" s="229">
        <f>'Tabella di calcolo'!B129</f>
        <v>0</v>
      </c>
      <c r="C119" s="227">
        <f>'Tabella di calcolo'!C129</f>
        <v>0.44999999999999996</v>
      </c>
      <c r="D119" s="229">
        <f>'Tabella di calcolo'!D129</f>
        <v>0</v>
      </c>
      <c r="E119" s="228">
        <f>'Tabella di calcolo'!F129</f>
        <v>0</v>
      </c>
      <c r="F119" s="228">
        <f>'Tabella di calcolo'!H129</f>
        <v>0</v>
      </c>
      <c r="G119" s="230">
        <f>'Tabella di calcolo'!I129</f>
        <v>0</v>
      </c>
      <c r="H119" s="119"/>
    </row>
    <row r="120" spans="1:9" ht="15" x14ac:dyDescent="0.25">
      <c r="A120" s="128">
        <f>'Tabella di calcolo'!A130</f>
        <v>2014</v>
      </c>
      <c r="B120" s="229">
        <f>'Tabella di calcolo'!B130</f>
        <v>0</v>
      </c>
      <c r="C120" s="227">
        <f>'Tabella di calcolo'!C130</f>
        <v>0.49999999999999994</v>
      </c>
      <c r="D120" s="229">
        <f>'Tabella di calcolo'!D130</f>
        <v>0</v>
      </c>
      <c r="E120" s="228">
        <f>'Tabella di calcolo'!F130</f>
        <v>0</v>
      </c>
      <c r="F120" s="228">
        <f>'Tabella di calcolo'!H130</f>
        <v>0</v>
      </c>
      <c r="G120" s="230">
        <f>'Tabella di calcolo'!I130</f>
        <v>0</v>
      </c>
      <c r="H120" s="119"/>
    </row>
    <row r="121" spans="1:9" ht="15" x14ac:dyDescent="0.25">
      <c r="A121" s="128">
        <f>'Tabella di calcolo'!A131</f>
        <v>2013</v>
      </c>
      <c r="B121" s="229">
        <f>'Tabella di calcolo'!B131</f>
        <v>0</v>
      </c>
      <c r="C121" s="227">
        <f>'Tabella di calcolo'!C131</f>
        <v>0.54999999999999993</v>
      </c>
      <c r="D121" s="229">
        <f>'Tabella di calcolo'!D131</f>
        <v>0</v>
      </c>
      <c r="E121" s="228">
        <f>'Tabella di calcolo'!F131</f>
        <v>0</v>
      </c>
      <c r="F121" s="228">
        <f>'Tabella di calcolo'!H131</f>
        <v>0</v>
      </c>
      <c r="G121" s="230">
        <f>'Tabella di calcolo'!I131</f>
        <v>0</v>
      </c>
      <c r="H121" s="119"/>
    </row>
    <row r="122" spans="1:9" ht="15" x14ac:dyDescent="0.25">
      <c r="A122" s="128">
        <f>'Tabella di calcolo'!A132</f>
        <v>2012</v>
      </c>
      <c r="B122" s="229">
        <f>'Tabella di calcolo'!B132</f>
        <v>0</v>
      </c>
      <c r="C122" s="227">
        <f>'Tabella di calcolo'!C132</f>
        <v>0.6</v>
      </c>
      <c r="D122" s="229">
        <f>'Tabella di calcolo'!D132</f>
        <v>0</v>
      </c>
      <c r="E122" s="228">
        <f>'Tabella di calcolo'!F132</f>
        <v>0</v>
      </c>
      <c r="F122" s="228">
        <f>'Tabella di calcolo'!H132</f>
        <v>0</v>
      </c>
      <c r="G122" s="230">
        <f>'Tabella di calcolo'!I132</f>
        <v>0</v>
      </c>
      <c r="H122" s="119"/>
    </row>
    <row r="123" spans="1:9" ht="15" x14ac:dyDescent="0.25">
      <c r="A123" s="128">
        <f>'Tabella di calcolo'!A133</f>
        <v>2011</v>
      </c>
      <c r="B123" s="229">
        <f>'Tabella di calcolo'!B133</f>
        <v>0</v>
      </c>
      <c r="C123" s="227">
        <f>'Tabella di calcolo'!C133</f>
        <v>0.65</v>
      </c>
      <c r="D123" s="229">
        <f>'Tabella di calcolo'!D133</f>
        <v>0</v>
      </c>
      <c r="E123" s="228">
        <f>'Tabella di calcolo'!F133</f>
        <v>0</v>
      </c>
      <c r="F123" s="228">
        <f>'Tabella di calcolo'!H133</f>
        <v>0</v>
      </c>
      <c r="G123" s="230">
        <f>'Tabella di calcolo'!I133</f>
        <v>0</v>
      </c>
      <c r="H123" s="119"/>
    </row>
    <row r="124" spans="1:9" ht="15" x14ac:dyDescent="0.25">
      <c r="A124" s="128">
        <f>'Tabella di calcolo'!A134</f>
        <v>2010</v>
      </c>
      <c r="B124" s="229">
        <f>'Tabella di calcolo'!B134</f>
        <v>0</v>
      </c>
      <c r="C124" s="227">
        <f>'Tabella di calcolo'!C134</f>
        <v>0.70000000000000007</v>
      </c>
      <c r="D124" s="229">
        <f>'Tabella di calcolo'!D134</f>
        <v>0</v>
      </c>
      <c r="E124" s="228">
        <f>'Tabella di calcolo'!F134</f>
        <v>0</v>
      </c>
      <c r="F124" s="228">
        <f>'Tabella di calcolo'!H134</f>
        <v>0</v>
      </c>
      <c r="G124" s="230">
        <f>'Tabella di calcolo'!I134</f>
        <v>0</v>
      </c>
      <c r="H124" s="119"/>
    </row>
    <row r="125" spans="1:9" ht="15" x14ac:dyDescent="0.25">
      <c r="A125" s="128">
        <f>'Tabella di calcolo'!A135</f>
        <v>2009</v>
      </c>
      <c r="B125" s="229">
        <f>'Tabella di calcolo'!B135</f>
        <v>0</v>
      </c>
      <c r="C125" s="227">
        <f>'Tabella di calcolo'!C135</f>
        <v>0.75000000000000011</v>
      </c>
      <c r="D125" s="229">
        <f>'Tabella di calcolo'!D135</f>
        <v>0</v>
      </c>
      <c r="E125" s="228">
        <f>'Tabella di calcolo'!F135</f>
        <v>0</v>
      </c>
      <c r="F125" s="228">
        <f>'Tabella di calcolo'!H135</f>
        <v>0</v>
      </c>
      <c r="G125" s="230">
        <f>'Tabella di calcolo'!I135</f>
        <v>0</v>
      </c>
      <c r="H125" s="119"/>
    </row>
    <row r="126" spans="1:9" ht="15" x14ac:dyDescent="0.25">
      <c r="A126" s="128">
        <f>'Tabella di calcolo'!A136</f>
        <v>2008</v>
      </c>
      <c r="B126" s="229">
        <f>'Tabella di calcolo'!B136</f>
        <v>0</v>
      </c>
      <c r="C126" s="227">
        <f>'Tabella di calcolo'!C136</f>
        <v>0.80000000000000016</v>
      </c>
      <c r="D126" s="229">
        <f>'Tabella di calcolo'!D136</f>
        <v>0</v>
      </c>
      <c r="E126" s="228">
        <f>'Tabella di calcolo'!F136</f>
        <v>0</v>
      </c>
      <c r="F126" s="228">
        <f>'Tabella di calcolo'!H136</f>
        <v>0</v>
      </c>
      <c r="G126" s="230">
        <f>'Tabella di calcolo'!I136</f>
        <v>0</v>
      </c>
      <c r="H126" s="119"/>
      <c r="I126" s="118"/>
    </row>
    <row r="127" spans="1:9" ht="15" x14ac:dyDescent="0.25">
      <c r="A127" s="128">
        <f>'Tabella di calcolo'!A137</f>
        <v>2007</v>
      </c>
      <c r="B127" s="229">
        <f>'Tabella di calcolo'!B137</f>
        <v>0</v>
      </c>
      <c r="C127" s="227">
        <f>'Tabella di calcolo'!C137</f>
        <v>0.8500000000000002</v>
      </c>
      <c r="D127" s="229">
        <f>'Tabella di calcolo'!D137</f>
        <v>0</v>
      </c>
      <c r="E127" s="228">
        <f>'Tabella di calcolo'!F137</f>
        <v>0</v>
      </c>
      <c r="F127" s="228">
        <f>'Tabella di calcolo'!H137</f>
        <v>0</v>
      </c>
      <c r="G127" s="230">
        <f>'Tabella di calcolo'!I137</f>
        <v>0</v>
      </c>
      <c r="H127" s="119"/>
    </row>
    <row r="128" spans="1:9" ht="15" x14ac:dyDescent="0.25">
      <c r="A128" s="128">
        <f>'Tabella di calcolo'!A138</f>
        <v>2006</v>
      </c>
      <c r="B128" s="229">
        <f>'Tabella di calcolo'!B138</f>
        <v>0</v>
      </c>
      <c r="C128" s="227">
        <f>'Tabella di calcolo'!C138</f>
        <v>0.90000000000000024</v>
      </c>
      <c r="D128" s="229">
        <f>'Tabella di calcolo'!D138</f>
        <v>0</v>
      </c>
      <c r="E128" s="228">
        <f>'Tabella di calcolo'!F138</f>
        <v>0</v>
      </c>
      <c r="F128" s="228">
        <f>'Tabella di calcolo'!H138</f>
        <v>0</v>
      </c>
      <c r="G128" s="230">
        <f>'Tabella di calcolo'!I138</f>
        <v>0</v>
      </c>
      <c r="H128" s="119"/>
    </row>
    <row r="129" spans="1:8" ht="15" x14ac:dyDescent="0.25">
      <c r="A129" s="231">
        <f>'Tabella di calcolo'!A139</f>
        <v>2005</v>
      </c>
      <c r="B129" s="232">
        <f>'Tabella di calcolo'!B139</f>
        <v>0</v>
      </c>
      <c r="C129" s="233">
        <f>'Tabella di calcolo'!C139</f>
        <v>0.95000000000000029</v>
      </c>
      <c r="D129" s="232">
        <f>'Tabella di calcolo'!D139</f>
        <v>0</v>
      </c>
      <c r="E129" s="234">
        <f>'Tabella di calcolo'!F139</f>
        <v>0</v>
      </c>
      <c r="F129" s="234">
        <f>'Tabella di calcolo'!H139</f>
        <v>0</v>
      </c>
      <c r="G129" s="235">
        <f>'Tabella di calcolo'!I139</f>
        <v>0</v>
      </c>
      <c r="H129" s="119"/>
    </row>
    <row r="130" spans="1:8" ht="15" x14ac:dyDescent="0.25">
      <c r="A130" s="161" t="s">
        <v>137</v>
      </c>
      <c r="B130" s="117"/>
      <c r="C130" s="117"/>
      <c r="D130" s="117"/>
      <c r="E130" s="228"/>
      <c r="F130" s="117"/>
      <c r="G130" s="162">
        <f>ROUND(SUM(G111:G129)*20,0)/20</f>
        <v>0</v>
      </c>
      <c r="H130" s="119"/>
    </row>
    <row r="131" spans="1:8" ht="15" x14ac:dyDescent="0.25">
      <c r="A131" s="119"/>
      <c r="B131" s="236"/>
      <c r="C131" s="119"/>
      <c r="D131" s="119"/>
      <c r="E131" s="119"/>
      <c r="F131" s="119"/>
      <c r="G131" s="133"/>
      <c r="H131" s="119"/>
    </row>
    <row r="132" spans="1:8" ht="15" x14ac:dyDescent="0.25">
      <c r="A132" s="117" t="s">
        <v>61</v>
      </c>
      <c r="B132" s="119"/>
      <c r="C132" s="119"/>
      <c r="D132" s="119"/>
      <c r="E132" s="119"/>
      <c r="F132" s="119"/>
      <c r="G132" s="133"/>
      <c r="H132" s="119"/>
    </row>
    <row r="133" spans="1:8" ht="30" x14ac:dyDescent="0.2">
      <c r="A133" s="269" t="s">
        <v>8</v>
      </c>
      <c r="B133" s="269" t="s">
        <v>56</v>
      </c>
      <c r="C133" s="269" t="s">
        <v>57</v>
      </c>
      <c r="D133" s="269" t="s">
        <v>58</v>
      </c>
      <c r="E133" s="269" t="s">
        <v>59</v>
      </c>
      <c r="F133" s="269" t="s">
        <v>60</v>
      </c>
      <c r="G133" s="269" t="s">
        <v>12</v>
      </c>
      <c r="H133" s="119"/>
    </row>
    <row r="134" spans="1:8" x14ac:dyDescent="0.2">
      <c r="A134" s="237"/>
      <c r="B134" s="132"/>
      <c r="C134" s="132"/>
      <c r="D134" s="238"/>
      <c r="E134" s="239"/>
      <c r="F134" s="132"/>
      <c r="G134" s="240"/>
      <c r="H134" s="119"/>
    </row>
    <row r="135" spans="1:8" ht="15" x14ac:dyDescent="0.25">
      <c r="A135" s="128">
        <f>A110</f>
        <v>2024</v>
      </c>
      <c r="B135" s="241"/>
      <c r="C135" s="241"/>
      <c r="D135" s="241"/>
      <c r="E135" s="242">
        <f>E110</f>
        <v>0</v>
      </c>
      <c r="F135" s="241"/>
      <c r="G135" s="243"/>
      <c r="H135" s="119"/>
    </row>
    <row r="136" spans="1:8" ht="15" x14ac:dyDescent="0.25">
      <c r="A136" s="128">
        <f>A111</f>
        <v>2023</v>
      </c>
      <c r="B136" s="226">
        <f>+'Tabella di calcolo'!B146</f>
        <v>0</v>
      </c>
      <c r="C136" s="227">
        <f>C135+0.2</f>
        <v>0.2</v>
      </c>
      <c r="D136" s="244">
        <f>B136*(100%-C136)</f>
        <v>0</v>
      </c>
      <c r="E136" s="242">
        <f>E111</f>
        <v>0</v>
      </c>
      <c r="F136" s="228">
        <f>F111</f>
        <v>0</v>
      </c>
      <c r="G136" s="134">
        <f>'Tabella di calcolo'!I146</f>
        <v>0</v>
      </c>
      <c r="H136" s="119"/>
    </row>
    <row r="137" spans="1:8" ht="15" x14ac:dyDescent="0.25">
      <c r="A137" s="128">
        <f>A136-1</f>
        <v>2022</v>
      </c>
      <c r="B137" s="226">
        <f>+'Tabella di calcolo'!B147</f>
        <v>0</v>
      </c>
      <c r="C137" s="227">
        <f>C136+0.2</f>
        <v>0.4</v>
      </c>
      <c r="D137" s="244">
        <f>B137*(100%-C137)</f>
        <v>0</v>
      </c>
      <c r="E137" s="242">
        <f>E112</f>
        <v>0</v>
      </c>
      <c r="F137" s="228">
        <f>F112</f>
        <v>0</v>
      </c>
      <c r="G137" s="134">
        <f>'Tabella di calcolo'!I147</f>
        <v>0</v>
      </c>
      <c r="H137" s="119"/>
    </row>
    <row r="138" spans="1:8" ht="15" x14ac:dyDescent="0.25">
      <c r="A138" s="128">
        <f>A137-1</f>
        <v>2021</v>
      </c>
      <c r="B138" s="226">
        <f>+'Tabella di calcolo'!B148</f>
        <v>0</v>
      </c>
      <c r="C138" s="227">
        <f>C137+0.2</f>
        <v>0.60000000000000009</v>
      </c>
      <c r="D138" s="244">
        <f>B138*(100%-C138)</f>
        <v>0</v>
      </c>
      <c r="E138" s="242">
        <f>E113</f>
        <v>0</v>
      </c>
      <c r="F138" s="228">
        <f>F113</f>
        <v>0</v>
      </c>
      <c r="G138" s="134">
        <f>'Tabella di calcolo'!I148</f>
        <v>0</v>
      </c>
      <c r="H138" s="119"/>
    </row>
    <row r="139" spans="1:8" ht="15" x14ac:dyDescent="0.25">
      <c r="A139" s="245">
        <f>A138-1</f>
        <v>2020</v>
      </c>
      <c r="B139" s="246">
        <f>+'Tabella di calcolo'!B149</f>
        <v>0</v>
      </c>
      <c r="C139" s="247">
        <f>C138+0.2</f>
        <v>0.8</v>
      </c>
      <c r="D139" s="248">
        <f>B139*(100%-C139)</f>
        <v>0</v>
      </c>
      <c r="E139" s="249">
        <f>E114</f>
        <v>0</v>
      </c>
      <c r="F139" s="234">
        <f>F114</f>
        <v>0</v>
      </c>
      <c r="G139" s="250">
        <f>'Tabella di calcolo'!I149</f>
        <v>0</v>
      </c>
      <c r="H139" s="119"/>
    </row>
    <row r="140" spans="1:8" ht="15" x14ac:dyDescent="0.25">
      <c r="A140" s="161" t="s">
        <v>138</v>
      </c>
      <c r="B140" s="161"/>
      <c r="C140" s="117"/>
      <c r="D140" s="117"/>
      <c r="E140" s="117"/>
      <c r="F140" s="117"/>
      <c r="G140" s="162">
        <f>ROUND(SUM(G136:G139)*20,0)/20</f>
        <v>0</v>
      </c>
      <c r="H140" s="119"/>
    </row>
    <row r="141" spans="1:8" x14ac:dyDescent="0.2">
      <c r="A141" s="119"/>
      <c r="B141" s="119"/>
      <c r="C141" s="119"/>
      <c r="D141" s="119"/>
      <c r="E141" s="119"/>
      <c r="F141" s="119"/>
      <c r="G141" s="133"/>
      <c r="H141" s="119"/>
    </row>
    <row r="142" spans="1:8" ht="30.75" customHeight="1" x14ac:dyDescent="0.2">
      <c r="A142" s="324" t="s">
        <v>133</v>
      </c>
      <c r="B142" s="324"/>
      <c r="C142" s="324"/>
      <c r="D142" s="324"/>
      <c r="E142" s="324"/>
      <c r="F142" s="324"/>
      <c r="G142" s="324"/>
      <c r="H142" s="251"/>
    </row>
    <row r="143" spans="1:8" x14ac:dyDescent="0.2">
      <c r="A143" s="119"/>
      <c r="B143" s="119"/>
      <c r="C143" s="119"/>
      <c r="D143" s="119"/>
      <c r="E143" s="119"/>
      <c r="F143" s="119"/>
      <c r="G143" s="133"/>
      <c r="H143" s="119"/>
    </row>
    <row r="144" spans="1:8" x14ac:dyDescent="0.2">
      <c r="A144" s="119"/>
      <c r="B144" s="119"/>
      <c r="C144" s="119"/>
      <c r="D144" s="119"/>
      <c r="E144" s="119"/>
      <c r="F144" s="119"/>
      <c r="G144" s="133"/>
      <c r="H144" s="119"/>
    </row>
    <row r="145" spans="1:8" x14ac:dyDescent="0.2">
      <c r="A145" s="119"/>
      <c r="B145" s="119"/>
      <c r="C145" s="119"/>
      <c r="D145" s="119"/>
      <c r="E145" s="119"/>
      <c r="F145" s="119"/>
      <c r="G145" s="133"/>
      <c r="H145" s="119"/>
    </row>
    <row r="146" spans="1:8" x14ac:dyDescent="0.2">
      <c r="A146" s="119"/>
      <c r="B146" s="119"/>
      <c r="C146" s="119"/>
      <c r="D146" s="119"/>
      <c r="E146" s="119"/>
      <c r="F146" s="119"/>
      <c r="G146" s="133"/>
      <c r="H146" s="119"/>
    </row>
    <row r="147" spans="1:8" x14ac:dyDescent="0.2">
      <c r="A147" s="119"/>
      <c r="B147" s="119"/>
      <c r="C147" s="119"/>
      <c r="D147" s="119"/>
      <c r="E147" s="119"/>
      <c r="F147" s="119"/>
      <c r="G147" s="133"/>
      <c r="H147" s="119"/>
    </row>
    <row r="148" spans="1:8" x14ac:dyDescent="0.2">
      <c r="A148" s="119"/>
      <c r="B148" s="119"/>
      <c r="C148" s="119"/>
      <c r="D148" s="119"/>
      <c r="E148" s="119"/>
      <c r="F148" s="119"/>
      <c r="G148" s="133"/>
      <c r="H148" s="119"/>
    </row>
    <row r="149" spans="1:8" x14ac:dyDescent="0.2">
      <c r="A149" s="119"/>
      <c r="B149" s="119"/>
      <c r="C149" s="119"/>
      <c r="D149" s="119"/>
      <c r="E149" s="119"/>
      <c r="F149" s="119"/>
      <c r="G149" s="133"/>
      <c r="H149" s="119"/>
    </row>
    <row r="150" spans="1:8" x14ac:dyDescent="0.2">
      <c r="A150" s="119"/>
      <c r="B150" s="119"/>
      <c r="C150" s="119"/>
      <c r="D150" s="119"/>
      <c r="E150" s="119"/>
      <c r="F150" s="119"/>
      <c r="G150" s="133"/>
      <c r="H150" s="119"/>
    </row>
    <row r="151" spans="1:8" x14ac:dyDescent="0.2">
      <c r="A151" s="119"/>
      <c r="B151" s="119"/>
      <c r="C151" s="119"/>
      <c r="D151" s="119"/>
      <c r="E151" s="119"/>
      <c r="F151" s="119"/>
      <c r="G151" s="133"/>
      <c r="H151" s="119"/>
    </row>
    <row r="152" spans="1:8" x14ac:dyDescent="0.2">
      <c r="A152" s="119"/>
      <c r="B152" s="119"/>
      <c r="C152" s="119"/>
      <c r="D152" s="119"/>
      <c r="E152" s="119"/>
      <c r="F152" s="119"/>
      <c r="G152" s="133"/>
      <c r="H152" s="119"/>
    </row>
    <row r="153" spans="1:8" x14ac:dyDescent="0.2">
      <c r="A153" s="119"/>
      <c r="B153" s="119"/>
      <c r="C153" s="119"/>
      <c r="D153" s="119"/>
      <c r="E153" s="119"/>
      <c r="F153" s="119"/>
      <c r="G153" s="133"/>
      <c r="H153" s="119"/>
    </row>
    <row r="154" spans="1:8" x14ac:dyDescent="0.2">
      <c r="A154" s="119"/>
      <c r="B154" s="119"/>
      <c r="C154" s="119"/>
      <c r="D154" s="119"/>
      <c r="E154" s="119"/>
      <c r="F154" s="119"/>
      <c r="G154" s="133"/>
      <c r="H154" s="119"/>
    </row>
    <row r="155" spans="1:8" x14ac:dyDescent="0.2">
      <c r="A155" s="119"/>
      <c r="B155" s="119"/>
      <c r="C155" s="119"/>
      <c r="D155" s="119"/>
      <c r="E155" s="119"/>
      <c r="F155" s="119"/>
      <c r="G155" s="133"/>
      <c r="H155" s="119"/>
    </row>
    <row r="156" spans="1:8" x14ac:dyDescent="0.2">
      <c r="A156" s="119"/>
      <c r="B156" s="119"/>
      <c r="C156" s="119"/>
      <c r="D156" s="119"/>
      <c r="E156" s="119"/>
      <c r="F156" s="119"/>
      <c r="G156" s="133"/>
      <c r="H156" s="119"/>
    </row>
    <row r="157" spans="1:8" x14ac:dyDescent="0.2">
      <c r="A157" s="119"/>
      <c r="B157" s="119"/>
      <c r="C157" s="119"/>
      <c r="D157" s="119"/>
      <c r="E157" s="119"/>
      <c r="F157" s="119"/>
      <c r="G157" s="133"/>
      <c r="H157" s="119"/>
    </row>
    <row r="158" spans="1:8" x14ac:dyDescent="0.2">
      <c r="A158" s="119"/>
      <c r="B158" s="119"/>
      <c r="C158" s="119"/>
      <c r="D158" s="119"/>
      <c r="E158" s="119"/>
      <c r="F158" s="119"/>
      <c r="G158" s="133"/>
      <c r="H158" s="119"/>
    </row>
    <row r="159" spans="1:8" x14ac:dyDescent="0.2">
      <c r="A159" s="119"/>
      <c r="B159" s="119"/>
      <c r="C159" s="119"/>
      <c r="D159" s="119"/>
      <c r="E159" s="119"/>
      <c r="F159" s="119"/>
      <c r="G159" s="133"/>
      <c r="H159" s="119"/>
    </row>
    <row r="160" spans="1:8" x14ac:dyDescent="0.2">
      <c r="A160" s="119"/>
      <c r="B160" s="119"/>
      <c r="C160" s="119"/>
      <c r="D160" s="119"/>
      <c r="E160" s="119"/>
      <c r="F160" s="119"/>
      <c r="G160" s="133"/>
      <c r="H160" s="119"/>
    </row>
    <row r="161" spans="1:8" x14ac:dyDescent="0.2">
      <c r="A161" s="119"/>
      <c r="B161" s="119"/>
      <c r="C161" s="119"/>
      <c r="D161" s="119"/>
      <c r="E161" s="119"/>
      <c r="F161" s="119"/>
      <c r="G161" s="133"/>
      <c r="H161" s="119"/>
    </row>
    <row r="162" spans="1:8" x14ac:dyDescent="0.2">
      <c r="A162" s="119"/>
      <c r="B162" s="119"/>
      <c r="C162" s="119"/>
      <c r="D162" s="119"/>
      <c r="E162" s="119"/>
      <c r="F162" s="119"/>
      <c r="G162" s="133"/>
      <c r="H162" s="119"/>
    </row>
    <row r="163" spans="1:8" x14ac:dyDescent="0.2">
      <c r="A163" s="119"/>
      <c r="B163" s="119"/>
      <c r="C163" s="119"/>
      <c r="D163" s="119"/>
      <c r="E163" s="119"/>
      <c r="F163" s="119"/>
      <c r="G163" s="133"/>
      <c r="H163" s="119"/>
    </row>
    <row r="164" spans="1:8" x14ac:dyDescent="0.2">
      <c r="A164" s="119"/>
      <c r="B164" s="119"/>
      <c r="C164" s="119"/>
      <c r="D164" s="119"/>
      <c r="E164" s="119"/>
      <c r="F164" s="119"/>
      <c r="G164" s="133"/>
      <c r="H164" s="119"/>
    </row>
    <row r="165" spans="1:8" x14ac:dyDescent="0.2">
      <c r="A165" s="119"/>
      <c r="B165" s="119"/>
      <c r="C165" s="119"/>
      <c r="D165" s="119"/>
      <c r="E165" s="119"/>
      <c r="F165" s="119"/>
      <c r="G165" s="133"/>
      <c r="H165" s="119"/>
    </row>
    <row r="166" spans="1:8" x14ac:dyDescent="0.2">
      <c r="A166" s="119"/>
      <c r="B166" s="119"/>
      <c r="C166" s="119"/>
      <c r="D166" s="119"/>
      <c r="E166" s="119"/>
      <c r="F166" s="119"/>
      <c r="G166" s="133"/>
      <c r="H166" s="119"/>
    </row>
    <row r="167" spans="1:8" x14ac:dyDescent="0.2">
      <c r="A167" s="119"/>
      <c r="B167" s="119"/>
      <c r="C167" s="119"/>
      <c r="D167" s="119"/>
      <c r="E167" s="119"/>
      <c r="F167" s="119"/>
      <c r="G167" s="133"/>
      <c r="H167" s="119"/>
    </row>
    <row r="168" spans="1:8" x14ac:dyDescent="0.2">
      <c r="A168" s="119"/>
      <c r="B168" s="119"/>
      <c r="C168" s="119"/>
      <c r="D168" s="119"/>
      <c r="E168" s="119"/>
      <c r="F168" s="119"/>
      <c r="G168" s="133"/>
      <c r="H168" s="119"/>
    </row>
    <row r="169" spans="1:8" x14ac:dyDescent="0.2">
      <c r="A169" s="119"/>
      <c r="B169" s="119"/>
      <c r="C169" s="119"/>
      <c r="D169" s="119"/>
      <c r="E169" s="119"/>
      <c r="F169" s="119"/>
      <c r="G169" s="133"/>
      <c r="H169" s="119"/>
    </row>
    <row r="170" spans="1:8" x14ac:dyDescent="0.2">
      <c r="A170" s="119"/>
      <c r="B170" s="119"/>
      <c r="C170" s="119"/>
      <c r="D170" s="119"/>
      <c r="E170" s="119"/>
      <c r="F170" s="119"/>
      <c r="G170" s="133"/>
      <c r="H170" s="119"/>
    </row>
    <row r="171" spans="1:8" x14ac:dyDescent="0.2">
      <c r="A171" s="119"/>
      <c r="B171" s="119"/>
      <c r="C171" s="119"/>
      <c r="D171" s="119"/>
      <c r="E171" s="119"/>
      <c r="F171" s="119"/>
      <c r="G171" s="133"/>
      <c r="H171" s="119"/>
    </row>
    <row r="172" spans="1:8" x14ac:dyDescent="0.2">
      <c r="A172" s="119"/>
      <c r="B172" s="119"/>
      <c r="C172" s="119"/>
      <c r="D172" s="119"/>
      <c r="E172" s="119"/>
      <c r="F172" s="119"/>
      <c r="G172" s="133"/>
      <c r="H172" s="119"/>
    </row>
    <row r="173" spans="1:8" x14ac:dyDescent="0.2">
      <c r="A173" s="119"/>
      <c r="B173" s="119"/>
      <c r="C173" s="119"/>
      <c r="D173" s="119"/>
      <c r="E173" s="119"/>
      <c r="F173" s="119"/>
      <c r="G173" s="133"/>
      <c r="H173" s="119"/>
    </row>
    <row r="174" spans="1:8" x14ac:dyDescent="0.2">
      <c r="A174" s="119"/>
      <c r="B174" s="119"/>
      <c r="C174" s="119"/>
      <c r="D174" s="119"/>
      <c r="E174" s="119"/>
      <c r="F174" s="119"/>
      <c r="G174" s="133"/>
      <c r="H174" s="119"/>
    </row>
    <row r="175" spans="1:8" x14ac:dyDescent="0.2">
      <c r="A175" s="119"/>
      <c r="B175" s="119"/>
      <c r="C175" s="119"/>
      <c r="D175" s="119"/>
      <c r="E175" s="119"/>
      <c r="F175" s="119"/>
      <c r="G175" s="133"/>
      <c r="H175" s="119"/>
    </row>
    <row r="176" spans="1:8" x14ac:dyDescent="0.2">
      <c r="A176" s="119"/>
      <c r="B176" s="119"/>
      <c r="C176" s="119"/>
      <c r="D176" s="119"/>
      <c r="E176" s="119"/>
      <c r="F176" s="119"/>
      <c r="G176" s="133"/>
      <c r="H176" s="119"/>
    </row>
    <row r="177" spans="1:8" x14ac:dyDescent="0.2">
      <c r="A177" s="119"/>
      <c r="B177" s="119"/>
      <c r="C177" s="119"/>
      <c r="D177" s="119"/>
      <c r="E177" s="119"/>
      <c r="F177" s="119"/>
      <c r="G177" s="133"/>
      <c r="H177" s="119"/>
    </row>
    <row r="178" spans="1:8" x14ac:dyDescent="0.2">
      <c r="A178" s="119"/>
      <c r="B178" s="119"/>
      <c r="C178" s="119"/>
      <c r="D178" s="119"/>
      <c r="E178" s="119"/>
      <c r="F178" s="119"/>
      <c r="G178" s="133"/>
      <c r="H178" s="119"/>
    </row>
    <row r="179" spans="1:8" x14ac:dyDescent="0.2">
      <c r="A179" s="119"/>
      <c r="B179" s="119"/>
      <c r="C179" s="119"/>
      <c r="D179" s="119"/>
      <c r="E179" s="119"/>
      <c r="F179" s="119"/>
      <c r="G179" s="133"/>
      <c r="H179" s="119"/>
    </row>
    <row r="180" spans="1:8" x14ac:dyDescent="0.2">
      <c r="A180" s="119"/>
      <c r="B180" s="119"/>
      <c r="C180" s="119"/>
      <c r="D180" s="119"/>
      <c r="E180" s="119"/>
      <c r="F180" s="119"/>
      <c r="G180" s="133"/>
      <c r="H180" s="119"/>
    </row>
    <row r="181" spans="1:8" x14ac:dyDescent="0.2">
      <c r="A181" s="119"/>
      <c r="B181" s="119"/>
      <c r="C181" s="119"/>
      <c r="D181" s="119"/>
      <c r="E181" s="119"/>
      <c r="F181" s="119"/>
      <c r="G181" s="133"/>
      <c r="H181" s="119"/>
    </row>
    <row r="182" spans="1:8" x14ac:dyDescent="0.2">
      <c r="A182" s="119"/>
      <c r="B182" s="119"/>
      <c r="C182" s="119"/>
      <c r="D182" s="119"/>
      <c r="E182" s="119"/>
      <c r="F182" s="119"/>
      <c r="G182" s="133"/>
      <c r="H182" s="119"/>
    </row>
    <row r="183" spans="1:8" x14ac:dyDescent="0.2">
      <c r="A183" s="119"/>
      <c r="B183" s="119"/>
      <c r="C183" s="119"/>
      <c r="D183" s="119"/>
      <c r="E183" s="119"/>
      <c r="F183" s="119"/>
      <c r="G183" s="133"/>
      <c r="H183" s="119"/>
    </row>
    <row r="184" spans="1:8" x14ac:dyDescent="0.2">
      <c r="A184" s="119"/>
      <c r="B184" s="119"/>
      <c r="C184" s="119"/>
      <c r="D184" s="119"/>
      <c r="E184" s="119"/>
      <c r="F184" s="119"/>
      <c r="G184" s="133"/>
      <c r="H184" s="119"/>
    </row>
    <row r="185" spans="1:8" x14ac:dyDescent="0.2">
      <c r="A185" s="119"/>
      <c r="B185" s="119"/>
      <c r="C185" s="119"/>
      <c r="D185" s="119"/>
      <c r="E185" s="119"/>
      <c r="F185" s="119"/>
      <c r="G185" s="133"/>
      <c r="H185" s="119"/>
    </row>
    <row r="186" spans="1:8" x14ac:dyDescent="0.2">
      <c r="A186" s="119"/>
      <c r="B186" s="119"/>
      <c r="C186" s="119"/>
      <c r="D186" s="119"/>
      <c r="E186" s="119"/>
      <c r="F186" s="119"/>
      <c r="G186" s="133"/>
      <c r="H186" s="119"/>
    </row>
    <row r="187" spans="1:8" x14ac:dyDescent="0.2">
      <c r="A187" s="119"/>
      <c r="B187" s="119"/>
      <c r="C187" s="119"/>
      <c r="D187" s="119"/>
      <c r="E187" s="119"/>
      <c r="F187" s="119"/>
      <c r="G187" s="133"/>
      <c r="H187" s="119"/>
    </row>
    <row r="188" spans="1:8" x14ac:dyDescent="0.2">
      <c r="A188" s="119"/>
      <c r="B188" s="119"/>
      <c r="C188" s="119"/>
      <c r="D188" s="119"/>
      <c r="E188" s="119"/>
      <c r="F188" s="119"/>
      <c r="G188" s="133"/>
      <c r="H188" s="119"/>
    </row>
    <row r="189" spans="1:8" x14ac:dyDescent="0.2">
      <c r="A189" s="119"/>
      <c r="B189" s="119"/>
      <c r="C189" s="119"/>
      <c r="D189" s="119"/>
      <c r="E189" s="119"/>
      <c r="F189" s="119"/>
      <c r="G189" s="133"/>
      <c r="H189" s="119"/>
    </row>
    <row r="190" spans="1:8" x14ac:dyDescent="0.2">
      <c r="A190" s="119"/>
      <c r="B190" s="119"/>
      <c r="C190" s="119"/>
      <c r="D190" s="119"/>
      <c r="E190" s="119"/>
      <c r="F190" s="119"/>
      <c r="G190" s="133"/>
      <c r="H190" s="119"/>
    </row>
    <row r="191" spans="1:8" x14ac:dyDescent="0.2">
      <c r="A191" s="119"/>
      <c r="B191" s="119"/>
      <c r="C191" s="119"/>
      <c r="D191" s="119"/>
      <c r="E191" s="119"/>
      <c r="F191" s="119"/>
      <c r="G191" s="133"/>
      <c r="H191" s="119"/>
    </row>
    <row r="192" spans="1:8" x14ac:dyDescent="0.2">
      <c r="A192" s="119"/>
      <c r="B192" s="119"/>
      <c r="C192" s="119"/>
      <c r="D192" s="119"/>
      <c r="E192" s="119"/>
      <c r="F192" s="119"/>
      <c r="G192" s="133"/>
      <c r="H192" s="119"/>
    </row>
    <row r="193" spans="1:8" x14ac:dyDescent="0.2">
      <c r="A193" s="119"/>
      <c r="B193" s="119"/>
      <c r="C193" s="119"/>
      <c r="D193" s="119"/>
      <c r="E193" s="119"/>
      <c r="F193" s="119"/>
      <c r="G193" s="133"/>
      <c r="H193" s="119"/>
    </row>
    <row r="194" spans="1:8" x14ac:dyDescent="0.2">
      <c r="A194" s="119"/>
      <c r="B194" s="119"/>
      <c r="C194" s="119"/>
      <c r="D194" s="119"/>
      <c r="E194" s="119"/>
      <c r="F194" s="119"/>
      <c r="G194" s="133"/>
      <c r="H194" s="119"/>
    </row>
    <row r="195" spans="1:8" x14ac:dyDescent="0.2">
      <c r="A195" s="119"/>
      <c r="B195" s="119"/>
      <c r="C195" s="119"/>
      <c r="D195" s="119"/>
      <c r="E195" s="119"/>
      <c r="F195" s="119"/>
      <c r="G195" s="133"/>
      <c r="H195" s="119"/>
    </row>
    <row r="196" spans="1:8" x14ac:dyDescent="0.2">
      <c r="A196" s="119"/>
      <c r="B196" s="119"/>
      <c r="C196" s="119"/>
      <c r="D196" s="119"/>
      <c r="E196" s="119"/>
      <c r="F196" s="119"/>
      <c r="G196" s="133"/>
      <c r="H196" s="119"/>
    </row>
    <row r="197" spans="1:8" x14ac:dyDescent="0.2">
      <c r="A197" s="119"/>
      <c r="B197" s="119"/>
      <c r="C197" s="119"/>
      <c r="D197" s="119"/>
      <c r="E197" s="119"/>
      <c r="F197" s="119"/>
      <c r="G197" s="133"/>
      <c r="H197" s="119"/>
    </row>
    <row r="198" spans="1:8" x14ac:dyDescent="0.2">
      <c r="A198" s="119"/>
      <c r="B198" s="119"/>
      <c r="C198" s="119"/>
      <c r="D198" s="119"/>
      <c r="E198" s="119"/>
      <c r="F198" s="119"/>
      <c r="G198" s="133"/>
      <c r="H198" s="119"/>
    </row>
    <row r="199" spans="1:8" x14ac:dyDescent="0.2">
      <c r="A199" s="119"/>
      <c r="B199" s="119"/>
      <c r="C199" s="119"/>
      <c r="D199" s="119"/>
      <c r="E199" s="119"/>
      <c r="F199" s="119"/>
      <c r="G199" s="133"/>
      <c r="H199" s="119"/>
    </row>
    <row r="200" spans="1:8" x14ac:dyDescent="0.2">
      <c r="A200" s="119"/>
      <c r="B200" s="119"/>
      <c r="C200" s="119"/>
      <c r="D200" s="119"/>
      <c r="E200" s="119"/>
      <c r="F200" s="119"/>
      <c r="G200" s="133"/>
      <c r="H200" s="119"/>
    </row>
    <row r="201" spans="1:8" x14ac:dyDescent="0.2">
      <c r="A201" s="119"/>
      <c r="B201" s="119"/>
      <c r="C201" s="119"/>
      <c r="D201" s="119"/>
      <c r="E201" s="119"/>
      <c r="F201" s="119"/>
      <c r="G201" s="133"/>
      <c r="H201" s="119"/>
    </row>
    <row r="202" spans="1:8" x14ac:dyDescent="0.2">
      <c r="A202" s="119"/>
      <c r="B202" s="119"/>
      <c r="C202" s="119"/>
      <c r="D202" s="119"/>
      <c r="E202" s="119"/>
      <c r="F202" s="119"/>
      <c r="G202" s="133"/>
      <c r="H202" s="119"/>
    </row>
    <row r="203" spans="1:8" x14ac:dyDescent="0.2">
      <c r="A203" s="119"/>
      <c r="B203" s="119"/>
      <c r="C203" s="119"/>
      <c r="D203" s="119"/>
      <c r="E203" s="119"/>
      <c r="F203" s="119"/>
      <c r="G203" s="133"/>
      <c r="H203" s="119"/>
    </row>
    <row r="204" spans="1:8" x14ac:dyDescent="0.2">
      <c r="A204" s="119"/>
      <c r="B204" s="119"/>
      <c r="C204" s="119"/>
      <c r="D204" s="119"/>
      <c r="E204" s="119"/>
      <c r="F204" s="119"/>
      <c r="G204" s="133"/>
      <c r="H204" s="119"/>
    </row>
    <row r="205" spans="1:8" x14ac:dyDescent="0.2">
      <c r="A205" s="119"/>
      <c r="B205" s="119"/>
      <c r="C205" s="119"/>
      <c r="D205" s="119"/>
      <c r="E205" s="119"/>
      <c r="F205" s="119"/>
      <c r="G205" s="133"/>
      <c r="H205" s="119"/>
    </row>
    <row r="206" spans="1:8" x14ac:dyDescent="0.2">
      <c r="A206" s="119"/>
      <c r="B206" s="119"/>
      <c r="C206" s="119"/>
      <c r="D206" s="119"/>
      <c r="E206" s="119"/>
      <c r="F206" s="119"/>
      <c r="G206" s="133"/>
      <c r="H206" s="119"/>
    </row>
    <row r="207" spans="1:8" x14ac:dyDescent="0.2">
      <c r="A207" s="119"/>
      <c r="B207" s="119"/>
      <c r="C207" s="119"/>
      <c r="D207" s="119"/>
      <c r="E207" s="119"/>
      <c r="F207" s="119"/>
      <c r="G207" s="133"/>
      <c r="H207" s="119"/>
    </row>
    <row r="208" spans="1:8" x14ac:dyDescent="0.2">
      <c r="A208" s="119"/>
      <c r="B208" s="119"/>
      <c r="C208" s="119"/>
      <c r="D208" s="119"/>
      <c r="E208" s="119"/>
      <c r="F208" s="119"/>
      <c r="G208" s="133"/>
      <c r="H208" s="119"/>
    </row>
    <row r="209" spans="1:8" x14ac:dyDescent="0.2">
      <c r="A209" s="119"/>
      <c r="B209" s="119"/>
      <c r="C209" s="119"/>
      <c r="D209" s="119"/>
      <c r="E209" s="119"/>
      <c r="F209" s="119"/>
      <c r="G209" s="133"/>
      <c r="H209" s="119"/>
    </row>
    <row r="210" spans="1:8" x14ac:dyDescent="0.2">
      <c r="A210" s="275" t="s">
        <v>141</v>
      </c>
      <c r="B210" s="275"/>
      <c r="C210" s="275"/>
      <c r="D210" s="275"/>
      <c r="E210" s="276" t="s">
        <v>142</v>
      </c>
      <c r="F210" s="275"/>
      <c r="G210" s="277"/>
      <c r="H210" s="278" t="str">
        <f>H103</f>
        <v>Version 2024-1.1</v>
      </c>
    </row>
    <row r="219" spans="1:8" ht="14.25" customHeight="1" x14ac:dyDescent="0.2"/>
    <row r="220" spans="1:8" ht="14.25" customHeight="1" x14ac:dyDescent="0.2"/>
    <row r="221" spans="1:8" ht="14.25" customHeight="1" x14ac:dyDescent="0.2"/>
  </sheetData>
  <sheetProtection algorithmName="SHA-512" hashValue="FAtRb/cVrSffCafeKdH8mDFOFzgeDaoRq1+JGiiwifue/RyXF3LIQodOax0t4zsjP4XvwvBSO63qrMvtCITafA==" saltValue="YlPgCgkKQrx8uHNp7oe3Uw==" spinCount="100000" sheet="1" formatCells="0" formatColumns="0" formatRows="0" insertColumns="0" insertRows="0" insertHyperlinks="0" deleteColumns="0" deleteRows="0" sort="0" autoFilter="0" pivotTables="0"/>
  <mergeCells count="14">
    <mergeCell ref="F1:H1"/>
    <mergeCell ref="F107:H107"/>
    <mergeCell ref="A142:G142"/>
    <mergeCell ref="A40:D40"/>
    <mergeCell ref="A6:G6"/>
    <mergeCell ref="B94:F94"/>
    <mergeCell ref="A65:D65"/>
    <mergeCell ref="A52:D52"/>
    <mergeCell ref="A73:D73"/>
    <mergeCell ref="A5:H5"/>
    <mergeCell ref="A4:H4"/>
    <mergeCell ref="A3:H3"/>
    <mergeCell ref="A2:H2"/>
    <mergeCell ref="A27:D27"/>
  </mergeCells>
  <pageMargins left="0.51181102362204722" right="0.51181102362204722" top="0.39370078740157483" bottom="0.19685039370078741" header="0.31496062992125984" footer="0.31496062992125984"/>
  <pageSetup paperSize="9" scale="4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16B9-BF93-4448-A889-2D83BD750941}">
  <sheetPr>
    <pageSetUpPr fitToPage="1"/>
  </sheetPr>
  <dimension ref="A1:C4"/>
  <sheetViews>
    <sheetView zoomScaleNormal="100" workbookViewId="0">
      <selection activeCell="A4" sqref="A4"/>
    </sheetView>
  </sheetViews>
  <sheetFormatPr baseColWidth="10" defaultRowHeight="14.25" x14ac:dyDescent="0.2"/>
  <cols>
    <col min="2" max="2" width="9.875" bestFit="1" customWidth="1"/>
    <col min="3" max="3" width="75.625" customWidth="1"/>
  </cols>
  <sheetData>
    <row r="1" spans="1:3" ht="15" x14ac:dyDescent="0.2">
      <c r="A1" s="289" t="s">
        <v>173</v>
      </c>
      <c r="B1" s="290" t="s">
        <v>174</v>
      </c>
      <c r="C1" s="290" t="s">
        <v>175</v>
      </c>
    </row>
    <row r="2" spans="1:3" x14ac:dyDescent="0.2">
      <c r="A2" s="291" t="s">
        <v>171</v>
      </c>
      <c r="B2" s="292">
        <v>45555</v>
      </c>
      <c r="C2" s="293" t="s">
        <v>176</v>
      </c>
    </row>
    <row r="3" spans="1:3" ht="99.75" x14ac:dyDescent="0.2">
      <c r="A3" s="291" t="s">
        <v>172</v>
      </c>
      <c r="B3" s="292">
        <v>45887</v>
      </c>
      <c r="C3" s="294" t="s">
        <v>185</v>
      </c>
    </row>
    <row r="4" spans="1:3" x14ac:dyDescent="0.2">
      <c r="A4" s="296"/>
      <c r="B4" s="295"/>
    </row>
  </sheetData>
  <sheetProtection algorithmName="SHA-512" hashValue="FRLCWQt3ZgAUxp1vm7vTe6Duug4vx6dmKm+0TDqbNrZadsOWkCqg3+ZWvfOepljhv1MHUOxIktjUTtQpbR1sTQ==" saltValue="4X4r7SperGv9BRJ46ZUe6Q==" spinCount="100000" sheet="1" objects="1" scenarios="1"/>
  <pageMargins left="0.7" right="0.7" top="0.78740157499999996" bottom="0.78740157499999996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9957-078C-43B2-A378-FBA833C4EA23}">
  <sheetPr codeName="Tabelle5">
    <pageSetUpPr fitToPage="1"/>
  </sheetPr>
  <dimension ref="A1:L177"/>
  <sheetViews>
    <sheetView zoomScale="85" zoomScaleNormal="85" workbookViewId="0"/>
  </sheetViews>
  <sheetFormatPr baseColWidth="10" defaultColWidth="11" defaultRowHeight="14.25" x14ac:dyDescent="0.2"/>
  <cols>
    <col min="1" max="1" width="15.625" style="10" customWidth="1"/>
    <col min="2" max="2" width="17" style="10" customWidth="1"/>
    <col min="3" max="3" width="15.625" style="10" customWidth="1"/>
    <col min="4" max="4" width="23.75" style="10" customWidth="1"/>
    <col min="5" max="5" width="12" style="10" customWidth="1"/>
    <col min="6" max="6" width="25.75" style="10" customWidth="1"/>
    <col min="7" max="7" width="19.5" style="10" bestFit="1" customWidth="1"/>
    <col min="8" max="8" width="15.625" style="10" customWidth="1"/>
    <col min="9" max="9" width="22.5" style="10" customWidth="1"/>
    <col min="10" max="11" width="13.625" style="10" customWidth="1"/>
    <col min="12" max="14" width="10.625" style="10" customWidth="1"/>
    <col min="15" max="16384" width="11" style="10"/>
  </cols>
  <sheetData>
    <row r="1" spans="1:10" s="11" customFormat="1" ht="23.25" x14ac:dyDescent="0.25">
      <c r="A1" s="31" t="s">
        <v>105</v>
      </c>
      <c r="B1" s="12"/>
      <c r="C1" s="12"/>
      <c r="D1" s="12"/>
      <c r="E1" s="12"/>
      <c r="F1" s="12"/>
      <c r="G1" s="12"/>
    </row>
    <row r="2" spans="1:10" x14ac:dyDescent="0.2">
      <c r="A2" s="9"/>
      <c r="B2" s="9"/>
      <c r="C2" s="9"/>
      <c r="D2" s="9"/>
      <c r="E2" s="9"/>
      <c r="F2" s="9"/>
      <c r="G2" s="9"/>
    </row>
    <row r="3" spans="1:10" ht="18" x14ac:dyDescent="0.2">
      <c r="A3" s="333" t="s">
        <v>83</v>
      </c>
      <c r="B3" s="333"/>
      <c r="C3" s="333"/>
      <c r="D3" s="333"/>
      <c r="E3" s="44"/>
      <c r="F3" s="45" t="s">
        <v>12</v>
      </c>
      <c r="G3" s="45" t="s">
        <v>82</v>
      </c>
      <c r="H3" s="23"/>
      <c r="I3" s="28"/>
    </row>
    <row r="4" spans="1:10" x14ac:dyDescent="0.2">
      <c r="A4" s="9" t="s">
        <v>120</v>
      </c>
      <c r="B4" s="9"/>
      <c r="C4" s="9"/>
      <c r="D4" s="9"/>
      <c r="E4" s="13"/>
      <c r="F4" s="33">
        <f>Quietanza!F11</f>
        <v>0</v>
      </c>
      <c r="G4" s="43">
        <f>1+'Inserimento dati'!F7</f>
        <v>1.081</v>
      </c>
    </row>
    <row r="5" spans="1:10" ht="15" x14ac:dyDescent="0.25">
      <c r="A5" s="9" t="s">
        <v>37</v>
      </c>
      <c r="B5" s="9"/>
      <c r="C5" s="9"/>
      <c r="D5" s="9"/>
      <c r="E5" s="13"/>
      <c r="F5" s="50">
        <f>IF(F4&gt;0,ROUND(F4/G4*G5*20,0)/20,0)</f>
        <v>0</v>
      </c>
      <c r="G5" s="43">
        <f>G4-1</f>
        <v>8.0999999999999961E-2</v>
      </c>
    </row>
    <row r="6" spans="1:10" s="8" customFormat="1" ht="12.75" x14ac:dyDescent="0.2">
      <c r="A6" s="1"/>
      <c r="B6" s="1"/>
      <c r="C6" s="1"/>
      <c r="D6" s="3"/>
      <c r="E6" s="2"/>
      <c r="F6" s="51"/>
      <c r="G6" s="1"/>
      <c r="H6" s="5"/>
      <c r="I6" s="6"/>
      <c r="J6" s="7"/>
    </row>
    <row r="7" spans="1:10" x14ac:dyDescent="0.2">
      <c r="A7" s="332" t="s">
        <v>84</v>
      </c>
      <c r="B7" s="332"/>
      <c r="C7" s="332"/>
      <c r="D7" s="332"/>
      <c r="E7" s="13"/>
      <c r="F7" s="18">
        <f>'Inserimento dati'!E49</f>
        <v>0</v>
      </c>
      <c r="G7" s="9"/>
    </row>
    <row r="8" spans="1:10" ht="15" x14ac:dyDescent="0.25">
      <c r="A8" s="332" t="s">
        <v>121</v>
      </c>
      <c r="B8" s="332"/>
      <c r="C8" s="332"/>
      <c r="D8" s="332"/>
      <c r="E8" s="14" t="s">
        <v>1</v>
      </c>
      <c r="F8" s="32">
        <f>F5</f>
        <v>0</v>
      </c>
      <c r="G8" s="9"/>
    </row>
    <row r="9" spans="1:10" ht="15.75" thickBot="1" x14ac:dyDescent="0.3">
      <c r="A9" s="83" t="s">
        <v>86</v>
      </c>
      <c r="B9" s="83"/>
      <c r="C9" s="83"/>
      <c r="D9" s="83"/>
      <c r="E9" s="84" t="s">
        <v>0</v>
      </c>
      <c r="F9" s="35">
        <f>F7-F8</f>
        <v>0</v>
      </c>
      <c r="G9" s="9"/>
    </row>
    <row r="10" spans="1:10" ht="15" thickTop="1" x14ac:dyDescent="0.2">
      <c r="A10" s="9"/>
      <c r="B10" s="9"/>
      <c r="C10" s="9"/>
      <c r="D10" s="9"/>
      <c r="E10" s="14"/>
      <c r="F10" s="9"/>
      <c r="G10" s="9"/>
    </row>
    <row r="11" spans="1:10" x14ac:dyDescent="0.2">
      <c r="A11" s="9"/>
      <c r="B11" s="9"/>
      <c r="C11" s="9"/>
      <c r="D11" s="9"/>
      <c r="E11" s="14"/>
      <c r="F11" s="9"/>
      <c r="G11" s="9"/>
    </row>
    <row r="12" spans="1:10" ht="18" x14ac:dyDescent="0.2">
      <c r="A12" s="46" t="s">
        <v>85</v>
      </c>
      <c r="B12" s="27"/>
      <c r="C12" s="27"/>
      <c r="D12" s="27"/>
      <c r="E12" s="52"/>
      <c r="F12" s="47" t="s">
        <v>12</v>
      </c>
      <c r="G12" s="48"/>
      <c r="H12" s="23"/>
    </row>
    <row r="13" spans="1:10" x14ac:dyDescent="0.2">
      <c r="A13" s="332" t="s">
        <v>84</v>
      </c>
      <c r="B13" s="332"/>
      <c r="C13" s="332"/>
      <c r="D13" s="332"/>
      <c r="E13" s="53"/>
      <c r="F13" s="18">
        <f>F7</f>
        <v>0</v>
      </c>
      <c r="G13" s="9"/>
    </row>
    <row r="14" spans="1:10" x14ac:dyDescent="0.2">
      <c r="A14" s="332" t="s">
        <v>121</v>
      </c>
      <c r="B14" s="332"/>
      <c r="C14" s="332"/>
      <c r="D14" s="332"/>
      <c r="E14" s="14" t="s">
        <v>1</v>
      </c>
      <c r="F14" s="100" t="str">
        <f>IF('Inserimento dati'!E59&gt;0,'Inserimento dati'!E59,"Imposizione tacita")</f>
        <v>Imposizione tacita</v>
      </c>
      <c r="G14" s="9"/>
      <c r="I14" s="99"/>
    </row>
    <row r="15" spans="1:10" ht="15.75" thickBot="1" x14ac:dyDescent="0.3">
      <c r="A15" s="83" t="s">
        <v>87</v>
      </c>
      <c r="B15" s="83"/>
      <c r="C15" s="83"/>
      <c r="D15" s="83"/>
      <c r="E15" s="84" t="s">
        <v>0</v>
      </c>
      <c r="F15" s="35" t="e">
        <f>F13-F14</f>
        <v>#VALUE!</v>
      </c>
      <c r="G15" s="9"/>
      <c r="I15" s="99"/>
    </row>
    <row r="16" spans="1:10" ht="15" thickTop="1" x14ac:dyDescent="0.2">
      <c r="E16" s="30"/>
      <c r="F16" s="49"/>
    </row>
    <row r="17" spans="1:9" x14ac:dyDescent="0.2">
      <c r="E17" s="30"/>
      <c r="F17" s="49"/>
    </row>
    <row r="18" spans="1:9" ht="18" x14ac:dyDescent="0.25">
      <c r="A18" s="54" t="s">
        <v>88</v>
      </c>
      <c r="B18" s="54"/>
      <c r="C18" s="54"/>
      <c r="D18" s="54"/>
      <c r="E18" s="55" t="s">
        <v>0</v>
      </c>
      <c r="F18" s="56">
        <f>IF('Inserimento dati'!C58="Imposizione tacita",F9,F15)</f>
        <v>0</v>
      </c>
      <c r="I18" s="99"/>
    </row>
    <row r="19" spans="1:9" x14ac:dyDescent="0.2">
      <c r="E19" s="30"/>
    </row>
    <row r="20" spans="1:9" x14ac:dyDescent="0.2">
      <c r="E20" s="30"/>
    </row>
    <row r="21" spans="1:9" ht="23.25" x14ac:dyDescent="0.25">
      <c r="A21" s="31" t="s">
        <v>90</v>
      </c>
      <c r="B21" s="12"/>
      <c r="C21" s="12"/>
      <c r="D21" s="12"/>
      <c r="E21" s="59"/>
      <c r="F21" s="12"/>
      <c r="G21" s="12"/>
    </row>
    <row r="22" spans="1:9" ht="23.25" x14ac:dyDescent="0.25">
      <c r="A22" s="31" t="s">
        <v>89</v>
      </c>
      <c r="B22" s="12"/>
      <c r="C22" s="12"/>
      <c r="D22" s="12"/>
      <c r="E22" s="59"/>
      <c r="F22" s="12"/>
      <c r="G22" s="12"/>
    </row>
    <row r="23" spans="1:9" x14ac:dyDescent="0.2">
      <c r="A23" s="9"/>
      <c r="B23" s="9"/>
      <c r="C23" s="9"/>
      <c r="D23" s="9"/>
      <c r="E23" s="14"/>
      <c r="F23" s="9"/>
      <c r="G23" s="9"/>
    </row>
    <row r="24" spans="1:9" ht="18" x14ac:dyDescent="0.2">
      <c r="A24" s="333" t="s">
        <v>83</v>
      </c>
      <c r="B24" s="333"/>
      <c r="C24" s="333"/>
      <c r="D24" s="333"/>
      <c r="E24" s="29"/>
      <c r="F24" s="45" t="s">
        <v>12</v>
      </c>
      <c r="G24" s="45" t="s">
        <v>82</v>
      </c>
    </row>
    <row r="25" spans="1:9" x14ac:dyDescent="0.2">
      <c r="A25" s="9" t="s">
        <v>30</v>
      </c>
      <c r="B25" s="9"/>
      <c r="C25" s="9"/>
      <c r="D25" s="9"/>
      <c r="E25" s="53"/>
      <c r="F25" s="33">
        <f>Quietanza!F9</f>
        <v>0</v>
      </c>
      <c r="G25" s="43">
        <f>1+'Inserimento dati'!F7</f>
        <v>1.081</v>
      </c>
    </row>
    <row r="26" spans="1:9" ht="15" x14ac:dyDescent="0.25">
      <c r="A26" s="9" t="s">
        <v>35</v>
      </c>
      <c r="B26" s="9"/>
      <c r="C26" s="9"/>
      <c r="D26" s="9"/>
      <c r="E26" s="53"/>
      <c r="F26" s="50">
        <f>ROUND(F25/G25*G26*20,0)/20</f>
        <v>0</v>
      </c>
      <c r="G26" s="43">
        <f>G25-1</f>
        <v>8.0999999999999961E-2</v>
      </c>
    </row>
    <row r="27" spans="1:9" x14ac:dyDescent="0.2">
      <c r="A27" s="1"/>
      <c r="B27" s="1"/>
      <c r="C27" s="1"/>
      <c r="D27" s="3"/>
      <c r="E27" s="2"/>
      <c r="F27" s="51"/>
      <c r="G27" s="1"/>
    </row>
    <row r="28" spans="1:9" x14ac:dyDescent="0.2">
      <c r="A28" s="332" t="s">
        <v>94</v>
      </c>
      <c r="B28" s="332"/>
      <c r="C28" s="332"/>
      <c r="D28" s="332"/>
      <c r="E28" s="53"/>
      <c r="F28" s="18">
        <f>'Tabella di calcolo'!F18</f>
        <v>0</v>
      </c>
      <c r="G28" s="9"/>
    </row>
    <row r="29" spans="1:9" ht="15" x14ac:dyDescent="0.25">
      <c r="A29" s="332" t="s">
        <v>35</v>
      </c>
      <c r="B29" s="332"/>
      <c r="C29" s="332"/>
      <c r="D29" s="332"/>
      <c r="E29" s="14" t="s">
        <v>1</v>
      </c>
      <c r="F29" s="32">
        <f>F26</f>
        <v>0</v>
      </c>
      <c r="G29" s="9"/>
    </row>
    <row r="30" spans="1:9" ht="15.75" thickBot="1" x14ac:dyDescent="0.3">
      <c r="A30" s="83" t="s">
        <v>86</v>
      </c>
      <c r="B30" s="83"/>
      <c r="C30" s="83"/>
      <c r="D30" s="83"/>
      <c r="E30" s="84" t="s">
        <v>0</v>
      </c>
      <c r="F30" s="35">
        <f>F28-F29</f>
        <v>0</v>
      </c>
      <c r="G30" s="9"/>
    </row>
    <row r="31" spans="1:9" ht="15" thickTop="1" x14ac:dyDescent="0.2">
      <c r="A31" s="9"/>
      <c r="B31" s="9"/>
      <c r="C31" s="9"/>
      <c r="D31" s="9"/>
      <c r="E31" s="14"/>
      <c r="F31" s="21"/>
      <c r="G31" s="9"/>
    </row>
    <row r="32" spans="1:9" x14ac:dyDescent="0.2">
      <c r="A32" s="9"/>
      <c r="B32" s="9"/>
      <c r="C32" s="9"/>
      <c r="D32" s="9"/>
      <c r="E32" s="14"/>
      <c r="F32" s="21"/>
      <c r="G32" s="9"/>
    </row>
    <row r="33" spans="1:9" ht="18" x14ac:dyDescent="0.2">
      <c r="A33" s="46" t="s">
        <v>85</v>
      </c>
      <c r="B33" s="57"/>
      <c r="C33" s="57"/>
      <c r="D33" s="57"/>
      <c r="E33" s="60"/>
      <c r="F33" s="58" t="s">
        <v>12</v>
      </c>
      <c r="G33" s="9"/>
    </row>
    <row r="34" spans="1:9" x14ac:dyDescent="0.2">
      <c r="A34" s="332" t="s">
        <v>84</v>
      </c>
      <c r="B34" s="332"/>
      <c r="C34" s="332"/>
      <c r="D34" s="332"/>
      <c r="E34" s="53"/>
      <c r="F34" s="18">
        <f>F28</f>
        <v>0</v>
      </c>
      <c r="G34" s="9"/>
    </row>
    <row r="35" spans="1:9" x14ac:dyDescent="0.2">
      <c r="A35" s="332" t="s">
        <v>122</v>
      </c>
      <c r="B35" s="332"/>
      <c r="C35" s="332"/>
      <c r="D35" s="332"/>
      <c r="E35" s="14" t="s">
        <v>1</v>
      </c>
      <c r="F35" s="100" t="str">
        <f>IF('Inserimento dati'!E63&gt;0,'Inserimento dati'!E63,"Imposizione tacita")</f>
        <v>Imposizione tacita</v>
      </c>
      <c r="G35" s="9"/>
      <c r="I35" s="99"/>
    </row>
    <row r="36" spans="1:9" ht="15.75" thickBot="1" x14ac:dyDescent="0.3">
      <c r="A36" s="83" t="s">
        <v>87</v>
      </c>
      <c r="B36" s="83"/>
      <c r="C36" s="83"/>
      <c r="D36" s="83"/>
      <c r="E36" s="84" t="s">
        <v>0</v>
      </c>
      <c r="F36" s="35" t="e">
        <f>F34-F35</f>
        <v>#VALUE!</v>
      </c>
      <c r="G36" s="9"/>
      <c r="I36" s="99"/>
    </row>
    <row r="37" spans="1:9" ht="15" thickTop="1" x14ac:dyDescent="0.2">
      <c r="E37" s="30"/>
      <c r="F37" s="49"/>
    </row>
    <row r="38" spans="1:9" x14ac:dyDescent="0.2">
      <c r="E38" s="30"/>
      <c r="F38" s="49"/>
    </row>
    <row r="39" spans="1:9" ht="18" x14ac:dyDescent="0.25">
      <c r="A39" s="54" t="s">
        <v>88</v>
      </c>
      <c r="B39" s="54"/>
      <c r="C39" s="54"/>
      <c r="D39" s="54"/>
      <c r="E39" s="55" t="s">
        <v>0</v>
      </c>
      <c r="F39" s="56">
        <f>IF('Inserimento dati'!C62="Imposizione tacita",F30,F36)</f>
        <v>0</v>
      </c>
      <c r="I39" s="99"/>
    </row>
    <row r="42" spans="1:9" ht="23.25" x14ac:dyDescent="0.25">
      <c r="A42" s="31" t="s">
        <v>91</v>
      </c>
      <c r="B42" s="12"/>
      <c r="C42" s="12"/>
      <c r="D42" s="12"/>
      <c r="E42" s="12"/>
      <c r="F42" s="12"/>
      <c r="G42" s="12"/>
    </row>
    <row r="43" spans="1:9" ht="23.25" x14ac:dyDescent="0.25">
      <c r="A43" s="31" t="s">
        <v>92</v>
      </c>
      <c r="B43" s="12"/>
      <c r="C43" s="12"/>
      <c r="D43" s="12"/>
      <c r="E43" s="12"/>
      <c r="F43" s="12"/>
      <c r="G43" s="12"/>
    </row>
    <row r="44" spans="1:9" ht="15.75" x14ac:dyDescent="0.2">
      <c r="A44" s="61"/>
      <c r="B44" s="61"/>
      <c r="C44" s="61"/>
      <c r="D44" s="61"/>
      <c r="E44" s="61"/>
      <c r="F44" s="61"/>
      <c r="G44" s="61"/>
    </row>
    <row r="45" spans="1:9" x14ac:dyDescent="0.2">
      <c r="A45" s="24" t="s">
        <v>11</v>
      </c>
      <c r="B45" s="24"/>
      <c r="C45" s="24"/>
      <c r="D45" s="24"/>
      <c r="E45" s="24"/>
      <c r="F45" s="25" t="s">
        <v>12</v>
      </c>
      <c r="G45" s="25" t="s">
        <v>82</v>
      </c>
    </row>
    <row r="46" spans="1:9" ht="15" x14ac:dyDescent="0.25">
      <c r="A46" s="338" t="s">
        <v>64</v>
      </c>
      <c r="B46" s="338"/>
      <c r="C46" s="338"/>
      <c r="D46" s="338"/>
      <c r="E46" s="62"/>
      <c r="F46" s="33">
        <f>Quietanza!F8</f>
        <v>0</v>
      </c>
      <c r="G46" s="63"/>
    </row>
    <row r="47" spans="1:9" ht="15" x14ac:dyDescent="0.25">
      <c r="A47" s="338" t="s">
        <v>129</v>
      </c>
      <c r="B47" s="338"/>
      <c r="C47" s="338"/>
      <c r="D47" s="338"/>
      <c r="E47" s="64" t="s">
        <v>3</v>
      </c>
      <c r="F47" s="33">
        <f>Quietanza!F20</f>
        <v>0</v>
      </c>
      <c r="G47" s="63"/>
    </row>
    <row r="48" spans="1:9" ht="15" x14ac:dyDescent="0.25">
      <c r="A48" s="338" t="s">
        <v>40</v>
      </c>
      <c r="B48" s="338"/>
      <c r="C48" s="338"/>
      <c r="D48" s="338"/>
      <c r="E48" s="64" t="s">
        <v>3</v>
      </c>
      <c r="F48" s="33">
        <f>Quietanza!F21</f>
        <v>0</v>
      </c>
      <c r="G48" s="63"/>
    </row>
    <row r="49" spans="1:9" ht="15" x14ac:dyDescent="0.25">
      <c r="A49" s="338" t="s">
        <v>65</v>
      </c>
      <c r="B49" s="338"/>
      <c r="C49" s="338"/>
      <c r="D49" s="338"/>
      <c r="E49" s="64" t="s">
        <v>3</v>
      </c>
      <c r="F49" s="33">
        <f>Quietanza!F16+Quietanza!F15</f>
        <v>0</v>
      </c>
      <c r="G49" s="63"/>
    </row>
    <row r="50" spans="1:9" ht="15" x14ac:dyDescent="0.25">
      <c r="A50" s="334" t="s">
        <v>101</v>
      </c>
      <c r="B50" s="334"/>
      <c r="C50" s="334"/>
      <c r="D50" s="334"/>
      <c r="E50" s="65" t="s">
        <v>3</v>
      </c>
      <c r="F50" s="20">
        <f>Quietanza!F17</f>
        <v>0</v>
      </c>
      <c r="G50" s="63"/>
    </row>
    <row r="51" spans="1:9" x14ac:dyDescent="0.2">
      <c r="A51" s="335" t="s">
        <v>36</v>
      </c>
      <c r="B51" s="335"/>
      <c r="C51" s="335"/>
      <c r="D51" s="335"/>
      <c r="E51" s="62"/>
      <c r="F51" s="70">
        <f>SUM(F46:F50)</f>
        <v>0</v>
      </c>
      <c r="G51" s="66">
        <v>1</v>
      </c>
    </row>
    <row r="52" spans="1:9" ht="15" x14ac:dyDescent="0.25">
      <c r="A52" s="9" t="s">
        <v>93</v>
      </c>
      <c r="B52" s="9"/>
      <c r="C52" s="9"/>
      <c r="D52" s="9"/>
      <c r="E52" s="13"/>
      <c r="F52" s="33">
        <f>F49</f>
        <v>0</v>
      </c>
      <c r="G52" s="63">
        <f>IF(F52&gt;0,ROUND(G51/F51*F52,4),0%)</f>
        <v>0</v>
      </c>
    </row>
    <row r="53" spans="1:9" ht="15" x14ac:dyDescent="0.25">
      <c r="A53" s="9"/>
      <c r="B53" s="9"/>
      <c r="C53" s="9"/>
      <c r="D53" s="9"/>
      <c r="E53" s="13"/>
      <c r="F53" s="15"/>
      <c r="G53" s="63"/>
    </row>
    <row r="54" spans="1:9" ht="15" x14ac:dyDescent="0.25">
      <c r="A54" s="67" t="s">
        <v>123</v>
      </c>
      <c r="B54" s="12"/>
      <c r="C54" s="12"/>
      <c r="D54" s="12"/>
      <c r="E54" s="67" t="str">
        <f>IF(F52&gt;10000,IF(G52&gt;5%,"sì","no"),"no")</f>
        <v>no</v>
      </c>
      <c r="F54" s="9"/>
      <c r="G54" s="9"/>
    </row>
    <row r="55" spans="1:9" x14ac:dyDescent="0.2">
      <c r="A55" s="9"/>
      <c r="B55" s="9"/>
      <c r="C55" s="68"/>
      <c r="D55" s="9"/>
      <c r="E55" s="9"/>
      <c r="F55" s="9"/>
      <c r="G55" s="68"/>
    </row>
    <row r="56" spans="1:9" x14ac:dyDescent="0.2">
      <c r="A56" s="24" t="s">
        <v>11</v>
      </c>
      <c r="B56" s="24"/>
      <c r="C56" s="24"/>
      <c r="D56" s="24"/>
      <c r="E56" s="24"/>
      <c r="F56" s="25" t="s">
        <v>12</v>
      </c>
      <c r="G56" s="9"/>
    </row>
    <row r="57" spans="1:9" x14ac:dyDescent="0.2">
      <c r="A57" s="9" t="s">
        <v>124</v>
      </c>
      <c r="B57" s="9"/>
      <c r="C57" s="9"/>
      <c r="D57" s="9"/>
      <c r="E57" s="71"/>
      <c r="F57" s="33">
        <f>'Tabella di calcolo'!F39</f>
        <v>0</v>
      </c>
      <c r="G57" s="9"/>
    </row>
    <row r="58" spans="1:9" x14ac:dyDescent="0.2">
      <c r="A58" s="69" t="s">
        <v>95</v>
      </c>
      <c r="B58" s="69"/>
      <c r="C58" s="69"/>
      <c r="D58" s="69"/>
      <c r="E58" s="72" t="s">
        <v>3</v>
      </c>
      <c r="F58" s="73">
        <f>'Inserimento dati'!D49</f>
        <v>0</v>
      </c>
      <c r="G58" s="9"/>
    </row>
    <row r="59" spans="1:9" x14ac:dyDescent="0.2">
      <c r="A59" s="9" t="s">
        <v>96</v>
      </c>
      <c r="B59" s="9"/>
      <c r="C59" s="9"/>
      <c r="D59" s="9"/>
      <c r="E59" s="74" t="s">
        <v>0</v>
      </c>
      <c r="F59" s="33">
        <f>SUM(F57:F58)</f>
        <v>0</v>
      </c>
      <c r="G59" s="9"/>
    </row>
    <row r="60" spans="1:9" ht="15" x14ac:dyDescent="0.25">
      <c r="A60" s="334" t="str">
        <f>IF(E54="Sì","Correzione della deduzione dell'imposta precedente a causa delle entrate da interessi: 0.02% di ricavi da interessi (CHF " &amp;F52 &amp;")","Correzione della deduzione dell'imposta precedente non necessaria per entrate da interessi e derivanti dalla negoziazione di cartevalori")</f>
        <v>Correzione della deduzione dell'imposta precedente non necessaria per entrate da interessi e derivanti dalla negoziazione di cartevalori</v>
      </c>
      <c r="B60" s="334"/>
      <c r="C60" s="334"/>
      <c r="D60" s="334"/>
      <c r="E60" s="75" t="s">
        <v>1</v>
      </c>
      <c r="F60" s="76">
        <f>IF(E54="sì",ROUND(F52*0.02%*20,0)/20,0)</f>
        <v>0</v>
      </c>
      <c r="G60" s="9"/>
      <c r="I60" s="99"/>
    </row>
    <row r="61" spans="1:9" ht="15.75" thickBot="1" x14ac:dyDescent="0.25">
      <c r="A61" s="336" t="s">
        <v>97</v>
      </c>
      <c r="B61" s="337"/>
      <c r="C61" s="337"/>
      <c r="D61" s="337"/>
      <c r="E61" s="82" t="s">
        <v>0</v>
      </c>
      <c r="F61" s="34">
        <f>F59-F60</f>
        <v>0</v>
      </c>
      <c r="G61" s="21"/>
    </row>
    <row r="62" spans="1:9" ht="15" thickTop="1" x14ac:dyDescent="0.2"/>
    <row r="64" spans="1:9" ht="23.25" x14ac:dyDescent="0.25">
      <c r="A64" s="31" t="s">
        <v>98</v>
      </c>
      <c r="B64" s="12"/>
      <c r="C64" s="12"/>
      <c r="D64" s="12"/>
      <c r="E64" s="12"/>
      <c r="F64" s="12"/>
      <c r="G64" s="12"/>
    </row>
    <row r="65" spans="1:7" ht="15.75" x14ac:dyDescent="0.2">
      <c r="A65" s="61"/>
      <c r="B65" s="61"/>
      <c r="C65" s="61"/>
      <c r="D65" s="61"/>
      <c r="E65" s="19"/>
      <c r="F65" s="19"/>
      <c r="G65" s="19"/>
    </row>
    <row r="66" spans="1:7" x14ac:dyDescent="0.2">
      <c r="A66" s="24" t="s">
        <v>11</v>
      </c>
      <c r="B66" s="24"/>
      <c r="C66" s="24"/>
      <c r="D66" s="24"/>
      <c r="E66" s="24"/>
      <c r="F66" s="25" t="s">
        <v>12</v>
      </c>
      <c r="G66" s="25" t="s">
        <v>82</v>
      </c>
    </row>
    <row r="67" spans="1:7" x14ac:dyDescent="0.2">
      <c r="A67" s="338" t="s">
        <v>64</v>
      </c>
      <c r="B67" s="338"/>
      <c r="C67" s="338"/>
      <c r="D67" s="338"/>
      <c r="E67" s="62"/>
      <c r="F67" s="33">
        <f>Quietanza!F8</f>
        <v>0</v>
      </c>
      <c r="G67" s="43"/>
    </row>
    <row r="68" spans="1:7" x14ac:dyDescent="0.2">
      <c r="A68" s="338" t="s">
        <v>129</v>
      </c>
      <c r="B68" s="338"/>
      <c r="C68" s="338"/>
      <c r="D68" s="338"/>
      <c r="E68" s="64" t="s">
        <v>3</v>
      </c>
      <c r="F68" s="33">
        <f>Quietanza!F20</f>
        <v>0</v>
      </c>
      <c r="G68" s="43"/>
    </row>
    <row r="69" spans="1:7" x14ac:dyDescent="0.2">
      <c r="A69" s="338" t="s">
        <v>40</v>
      </c>
      <c r="B69" s="338"/>
      <c r="C69" s="338"/>
      <c r="D69" s="338"/>
      <c r="E69" s="64" t="s">
        <v>3</v>
      </c>
      <c r="F69" s="33">
        <f>Quietanza!F21</f>
        <v>0</v>
      </c>
      <c r="G69" s="43"/>
    </row>
    <row r="70" spans="1:7" x14ac:dyDescent="0.2">
      <c r="A70" s="338" t="s">
        <v>65</v>
      </c>
      <c r="B70" s="338"/>
      <c r="C70" s="338"/>
      <c r="D70" s="338"/>
      <c r="E70" s="64" t="s">
        <v>3</v>
      </c>
      <c r="F70" s="33">
        <f>Quietanza!F15</f>
        <v>0</v>
      </c>
      <c r="G70" s="43"/>
    </row>
    <row r="71" spans="1:7" x14ac:dyDescent="0.2">
      <c r="A71" s="338" t="s">
        <v>100</v>
      </c>
      <c r="B71" s="338"/>
      <c r="C71" s="338"/>
      <c r="D71" s="338"/>
      <c r="E71" s="64" t="s">
        <v>3</v>
      </c>
      <c r="F71" s="33">
        <f>Quietanza!F17</f>
        <v>0</v>
      </c>
      <c r="G71" s="43"/>
    </row>
    <row r="72" spans="1:7" x14ac:dyDescent="0.2">
      <c r="A72" s="338" t="s">
        <v>99</v>
      </c>
      <c r="B72" s="338"/>
      <c r="C72" s="338"/>
      <c r="D72" s="338"/>
      <c r="E72" s="64" t="s">
        <v>3</v>
      </c>
      <c r="F72" s="80">
        <f>Quietanza!F13</f>
        <v>0</v>
      </c>
      <c r="G72" s="66"/>
    </row>
    <row r="73" spans="1:7" x14ac:dyDescent="0.2">
      <c r="A73" s="338" t="s">
        <v>18</v>
      </c>
      <c r="B73" s="338"/>
      <c r="C73" s="338"/>
      <c r="D73" s="338"/>
      <c r="E73" s="64" t="s">
        <v>3</v>
      </c>
      <c r="F73" s="80">
        <f>Quietanza!F10</f>
        <v>0</v>
      </c>
      <c r="G73" s="66"/>
    </row>
    <row r="74" spans="1:7" ht="15" x14ac:dyDescent="0.25">
      <c r="A74" s="9" t="s">
        <v>69</v>
      </c>
      <c r="B74" s="9"/>
      <c r="C74" s="9"/>
      <c r="D74" s="9"/>
      <c r="E74" s="53" t="s">
        <v>3</v>
      </c>
      <c r="F74" s="32">
        <f>Quietanza!F12</f>
        <v>0</v>
      </c>
      <c r="G74" s="63">
        <f>IF(F74&gt;0,ROUND(G75/F75*F74,4),0%)</f>
        <v>0</v>
      </c>
    </row>
    <row r="75" spans="1:7" ht="15" thickBot="1" x14ac:dyDescent="0.25">
      <c r="A75" s="22" t="s">
        <v>102</v>
      </c>
      <c r="B75" s="22"/>
      <c r="C75" s="22"/>
      <c r="D75" s="22"/>
      <c r="E75" s="85" t="s">
        <v>0</v>
      </c>
      <c r="F75" s="86">
        <f>SUM(F67:F74)</f>
        <v>0</v>
      </c>
      <c r="G75" s="87">
        <v>1</v>
      </c>
    </row>
    <row r="76" spans="1:7" ht="15" thickTop="1" x14ac:dyDescent="0.2">
      <c r="A76" s="90"/>
      <c r="B76" s="90"/>
      <c r="C76" s="90"/>
      <c r="D76" s="90"/>
      <c r="E76" s="77"/>
      <c r="F76" s="81"/>
      <c r="G76" s="78"/>
    </row>
    <row r="77" spans="1:7" x14ac:dyDescent="0.2">
      <c r="A77" s="9" t="s">
        <v>103</v>
      </c>
      <c r="B77" s="9"/>
      <c r="C77" s="9"/>
      <c r="D77" s="9"/>
      <c r="E77" s="13"/>
      <c r="F77" s="33">
        <f>'Tabella di calcolo'!F61</f>
        <v>0</v>
      </c>
      <c r="G77" s="43">
        <v>1</v>
      </c>
    </row>
    <row r="78" spans="1:7" ht="15" x14ac:dyDescent="0.25">
      <c r="A78" s="9" t="s">
        <v>33</v>
      </c>
      <c r="B78" s="9"/>
      <c r="C78" s="9"/>
      <c r="D78" s="9"/>
      <c r="E78" s="53" t="s">
        <v>1</v>
      </c>
      <c r="F78" s="50">
        <f>ROUND(F77/G77*G78*20,0)/20</f>
        <v>0</v>
      </c>
      <c r="G78" s="63">
        <f>IF(F74&gt;0,G74,0%)</f>
        <v>0</v>
      </c>
    </row>
    <row r="79" spans="1:7" ht="15.75" thickBot="1" x14ac:dyDescent="0.25">
      <c r="A79" s="337" t="s">
        <v>31</v>
      </c>
      <c r="B79" s="337"/>
      <c r="C79" s="337"/>
      <c r="D79" s="337"/>
      <c r="E79" s="82" t="s">
        <v>0</v>
      </c>
      <c r="F79" s="34">
        <f>F77-F78</f>
        <v>0</v>
      </c>
      <c r="G79" s="79"/>
    </row>
    <row r="80" spans="1:7" ht="15" thickTop="1" x14ac:dyDescent="0.2"/>
    <row r="82" spans="1:10" ht="23.25" x14ac:dyDescent="0.25">
      <c r="A82" s="31" t="s">
        <v>104</v>
      </c>
      <c r="B82" s="12"/>
      <c r="C82" s="12"/>
      <c r="D82" s="12"/>
      <c r="E82" s="12"/>
      <c r="F82" s="12"/>
      <c r="G82" s="12"/>
      <c r="H82" s="12"/>
      <c r="J82" s="99"/>
    </row>
    <row r="83" spans="1:10" ht="23.25" x14ac:dyDescent="0.25">
      <c r="A83" s="31" t="s">
        <v>125</v>
      </c>
      <c r="B83" s="12"/>
      <c r="C83" s="12"/>
      <c r="D83" s="12"/>
      <c r="E83" s="12"/>
      <c r="F83" s="12"/>
      <c r="G83" s="12"/>
      <c r="H83" s="12"/>
      <c r="J83" s="99"/>
    </row>
    <row r="84" spans="1:10" ht="15.75" x14ac:dyDescent="0.2">
      <c r="A84" s="61"/>
      <c r="B84" s="61"/>
      <c r="C84" s="61"/>
      <c r="D84" s="61"/>
      <c r="E84" s="61"/>
      <c r="F84" s="61"/>
      <c r="G84" s="61"/>
      <c r="H84" s="61"/>
    </row>
    <row r="85" spans="1:10" x14ac:dyDescent="0.2">
      <c r="A85" s="24" t="s">
        <v>11</v>
      </c>
      <c r="B85" s="24"/>
      <c r="C85" s="24"/>
      <c r="D85" s="24"/>
      <c r="E85" s="24"/>
      <c r="F85" s="92" t="s">
        <v>12</v>
      </c>
      <c r="G85" s="25" t="s">
        <v>82</v>
      </c>
      <c r="J85" s="99"/>
    </row>
    <row r="86" spans="1:10" x14ac:dyDescent="0.2">
      <c r="A86" s="9" t="s">
        <v>66</v>
      </c>
      <c r="B86" s="9"/>
      <c r="C86" s="9"/>
      <c r="D86" s="9"/>
      <c r="E86" s="13"/>
      <c r="F86" s="33">
        <f>Quietanza!F8+Quietanza!F20+Quietanza!F21</f>
        <v>0</v>
      </c>
      <c r="G86" s="43">
        <f>IF(F89=0,0,ROUND(G89/F89*F86,4))</f>
        <v>0</v>
      </c>
    </row>
    <row r="87" spans="1:10" x14ac:dyDescent="0.2">
      <c r="A87" s="9" t="s">
        <v>41</v>
      </c>
      <c r="B87" s="9"/>
      <c r="C87" s="9"/>
      <c r="D87" s="9"/>
      <c r="E87" s="13"/>
      <c r="F87" s="33"/>
      <c r="G87" s="43"/>
    </row>
    <row r="88" spans="1:10" ht="15" x14ac:dyDescent="0.2">
      <c r="A88" s="9" t="s">
        <v>42</v>
      </c>
      <c r="B88" s="9"/>
      <c r="C88" s="9"/>
      <c r="D88" s="9"/>
      <c r="E88" s="64" t="s">
        <v>3</v>
      </c>
      <c r="F88" s="70">
        <f>Quietanza!F17+Quietanza!F10</f>
        <v>0</v>
      </c>
      <c r="G88" s="94">
        <f>IF(F89=0,0,ROUND(G89/F89*F88,4))</f>
        <v>0</v>
      </c>
    </row>
    <row r="89" spans="1:10" ht="15" thickBot="1" x14ac:dyDescent="0.25">
      <c r="A89" s="22" t="s">
        <v>36</v>
      </c>
      <c r="B89" s="22"/>
      <c r="C89" s="22"/>
      <c r="D89" s="22"/>
      <c r="E89" s="85" t="s">
        <v>0</v>
      </c>
      <c r="F89" s="86">
        <f>SUM(F86:F88)</f>
        <v>0</v>
      </c>
      <c r="G89" s="87">
        <v>1</v>
      </c>
    </row>
    <row r="90" spans="1:10" ht="15" thickTop="1" x14ac:dyDescent="0.2">
      <c r="A90" s="90"/>
      <c r="B90" s="90"/>
      <c r="C90" s="90"/>
      <c r="D90" s="90"/>
      <c r="E90" s="14"/>
      <c r="F90" s="21"/>
      <c r="G90" s="91"/>
    </row>
    <row r="91" spans="1:10" x14ac:dyDescent="0.2">
      <c r="A91" s="9" t="s">
        <v>106</v>
      </c>
      <c r="B91" s="9"/>
      <c r="C91" s="9"/>
      <c r="D91" s="9"/>
      <c r="E91" s="13"/>
      <c r="F91" s="33">
        <f>'Tabella di calcolo'!F79</f>
        <v>0</v>
      </c>
      <c r="G91" s="43">
        <v>1</v>
      </c>
    </row>
    <row r="92" spans="1:10" ht="15" x14ac:dyDescent="0.25">
      <c r="A92" s="9" t="s">
        <v>132</v>
      </c>
      <c r="B92" s="9"/>
      <c r="C92" s="9"/>
      <c r="D92" s="9"/>
      <c r="E92" s="53" t="s">
        <v>1</v>
      </c>
      <c r="F92" s="33">
        <f>ROUND(F91/G91*G92*20,0)/20</f>
        <v>0</v>
      </c>
      <c r="G92" s="63">
        <f>G88</f>
        <v>0</v>
      </c>
    </row>
    <row r="93" spans="1:10" ht="15.75" thickBot="1" x14ac:dyDescent="0.25">
      <c r="A93" s="337" t="s">
        <v>31</v>
      </c>
      <c r="B93" s="337"/>
      <c r="C93" s="337"/>
      <c r="D93" s="337"/>
      <c r="E93" s="82" t="s">
        <v>0</v>
      </c>
      <c r="F93" s="34">
        <f>F91-F92</f>
        <v>0</v>
      </c>
    </row>
    <row r="94" spans="1:10" ht="15" thickTop="1" x14ac:dyDescent="0.2"/>
    <row r="96" spans="1:10" ht="23.25" x14ac:dyDescent="0.25">
      <c r="A96" s="31" t="s">
        <v>126</v>
      </c>
      <c r="B96" s="12"/>
      <c r="C96" s="12"/>
      <c r="D96" s="12"/>
      <c r="E96" s="12"/>
      <c r="F96" s="12"/>
      <c r="G96" s="12"/>
    </row>
    <row r="97" spans="1:10" ht="15.75" x14ac:dyDescent="0.2">
      <c r="A97" s="61"/>
      <c r="B97" s="61"/>
      <c r="C97" s="61"/>
      <c r="D97" s="61"/>
      <c r="E97" s="61"/>
      <c r="F97" s="61"/>
      <c r="G97" s="61"/>
    </row>
    <row r="98" spans="1:10" x14ac:dyDescent="0.2">
      <c r="A98" s="24" t="s">
        <v>11</v>
      </c>
      <c r="B98" s="24"/>
      <c r="C98" s="24"/>
      <c r="D98" s="24"/>
      <c r="E98" s="24"/>
      <c r="F98" s="92" t="s">
        <v>12</v>
      </c>
      <c r="G98" s="25" t="s">
        <v>82</v>
      </c>
    </row>
    <row r="99" spans="1:10" x14ac:dyDescent="0.2">
      <c r="A99" s="9" t="s">
        <v>44</v>
      </c>
      <c r="B99" s="9"/>
      <c r="C99" s="9"/>
      <c r="D99" s="9"/>
      <c r="E99" s="13"/>
      <c r="F99" s="33">
        <f>'Inserimento dati'!F53</f>
        <v>0</v>
      </c>
      <c r="G99" s="43">
        <f>IF(F99&gt;0,ROUND(G102/F102*F99,4),0)</f>
        <v>0</v>
      </c>
    </row>
    <row r="100" spans="1:10" x14ac:dyDescent="0.2">
      <c r="A100" s="9" t="s">
        <v>46</v>
      </c>
      <c r="B100" s="9"/>
      <c r="C100" s="9"/>
      <c r="D100" s="9"/>
      <c r="E100" s="13"/>
      <c r="F100" s="33"/>
      <c r="G100" s="43"/>
    </row>
    <row r="101" spans="1:10" ht="15" x14ac:dyDescent="0.2">
      <c r="A101" s="339" t="s">
        <v>45</v>
      </c>
      <c r="B101" s="339"/>
      <c r="C101" s="339"/>
      <c r="D101" s="339"/>
      <c r="E101" s="88" t="s">
        <v>3</v>
      </c>
      <c r="F101" s="93">
        <f>'Inserimento dati'!F54+'Inserimento dati'!F55</f>
        <v>0</v>
      </c>
      <c r="G101" s="89">
        <f>IF(F102&gt;0,ROUND(G102/F102*F101,4),0)</f>
        <v>0</v>
      </c>
    </row>
    <row r="102" spans="1:10" x14ac:dyDescent="0.2">
      <c r="A102" s="9" t="s">
        <v>68</v>
      </c>
      <c r="B102" s="9"/>
      <c r="C102" s="9"/>
      <c r="D102" s="9"/>
      <c r="E102" s="53" t="s">
        <v>0</v>
      </c>
      <c r="F102" s="18">
        <f>SUM(F99:F101)</f>
        <v>0</v>
      </c>
      <c r="G102" s="43">
        <v>1</v>
      </c>
    </row>
    <row r="103" spans="1:10" x14ac:dyDescent="0.2">
      <c r="A103" s="9"/>
      <c r="B103" s="9"/>
      <c r="C103" s="9"/>
      <c r="D103" s="9"/>
      <c r="E103" s="13"/>
      <c r="F103" s="18"/>
      <c r="G103" s="43"/>
    </row>
    <row r="104" spans="1:10" ht="15" x14ac:dyDescent="0.2">
      <c r="A104" s="338" t="s">
        <v>108</v>
      </c>
      <c r="B104" s="338"/>
      <c r="C104" s="338"/>
      <c r="D104" s="338"/>
      <c r="E104" s="53"/>
      <c r="F104" s="33"/>
      <c r="G104" s="94">
        <f>G101</f>
        <v>0</v>
      </c>
      <c r="J104" s="99"/>
    </row>
    <row r="105" spans="1:10" x14ac:dyDescent="0.2">
      <c r="A105" s="338" t="s">
        <v>107</v>
      </c>
      <c r="B105" s="338"/>
      <c r="C105" s="338"/>
      <c r="D105" s="338"/>
      <c r="E105" s="64" t="s">
        <v>1</v>
      </c>
      <c r="F105" s="33"/>
      <c r="G105" s="66">
        <f>'Tabella di calcolo'!G88</f>
        <v>0</v>
      </c>
      <c r="J105" s="99"/>
    </row>
    <row r="106" spans="1:10" ht="15.75" thickBot="1" x14ac:dyDescent="0.3">
      <c r="A106" s="340" t="s">
        <v>109</v>
      </c>
      <c r="B106" s="340"/>
      <c r="C106" s="340"/>
      <c r="D106" s="340"/>
      <c r="E106" s="96" t="s">
        <v>0</v>
      </c>
      <c r="F106" s="97"/>
      <c r="G106" s="98">
        <f>IF(G104+G105&lt;&gt;0,G104-G105,0%)</f>
        <v>0</v>
      </c>
    </row>
    <row r="107" spans="1:10" ht="15" thickTop="1" x14ac:dyDescent="0.2">
      <c r="A107" s="9"/>
      <c r="B107" s="9"/>
      <c r="C107" s="9"/>
      <c r="D107" s="9"/>
      <c r="E107" s="9"/>
      <c r="F107" s="9"/>
      <c r="G107" s="9"/>
    </row>
    <row r="108" spans="1:10" ht="15" x14ac:dyDescent="0.25">
      <c r="A108" s="67" t="s">
        <v>110</v>
      </c>
      <c r="B108" s="12"/>
      <c r="C108" s="12"/>
      <c r="D108" s="12"/>
      <c r="E108" s="95"/>
      <c r="F108" s="9"/>
      <c r="G108" s="67" t="str">
        <f>IF(G106&gt;20%,"sì",IF(G106&lt;-20%,"sì","no"))</f>
        <v>no</v>
      </c>
    </row>
    <row r="110" spans="1:10" x14ac:dyDescent="0.2">
      <c r="A110" s="24" t="s">
        <v>11</v>
      </c>
      <c r="B110" s="24"/>
      <c r="C110" s="24"/>
      <c r="D110" s="24"/>
      <c r="E110" s="24"/>
      <c r="F110" s="25" t="s">
        <v>12</v>
      </c>
    </row>
    <row r="111" spans="1:10" x14ac:dyDescent="0.2">
      <c r="A111" s="9" t="s">
        <v>111</v>
      </c>
      <c r="B111" s="9"/>
      <c r="C111" s="9"/>
      <c r="D111" s="9"/>
      <c r="E111" s="9"/>
      <c r="F111" s="33">
        <f>F93</f>
        <v>0</v>
      </c>
    </row>
    <row r="112" spans="1:10" x14ac:dyDescent="0.2">
      <c r="A112" s="9" t="str">
        <f>IF(G108="sì",IF(F112&lt;0,"Consumo proprio imposta precedente (durata ammortamento: 20 anni)","Sgravio fiscale successivo imposta precedente (durata ammortamento: 20 anni)"),"Nessuna modifica d'utilizzazione (durata ammortamento: 20 anni)")</f>
        <v>Nessuna modifica d'utilizzazione (durata ammortamento: 20 anni)</v>
      </c>
      <c r="B112" s="9"/>
      <c r="C112" s="9"/>
      <c r="D112" s="9"/>
      <c r="E112" s="53" t="str">
        <f>IF(F112&gt;0,"+","")</f>
        <v/>
      </c>
      <c r="F112" s="33">
        <f>I140</f>
        <v>0</v>
      </c>
    </row>
    <row r="113" spans="1:11" x14ac:dyDescent="0.2">
      <c r="A113" s="9" t="str">
        <f>IF(G108="sì",IF(F113&lt;0,"Consumo proprio imposta precedente (durata ammortamento: 5 anni)","Sgravio fiscale successivo (durata ammortamento: 5 anni)"),"Nessuna modifica d'utilizzazione (durata ammortamento: 5 anni)")</f>
        <v>Nessuna modifica d'utilizzazione (durata ammortamento: 5 anni)</v>
      </c>
      <c r="B113" s="9"/>
      <c r="C113" s="9"/>
      <c r="D113" s="9"/>
      <c r="E113" s="53" t="str">
        <f>IF(F113&gt;0,"+","")</f>
        <v/>
      </c>
      <c r="F113" s="33">
        <f>I150</f>
        <v>0</v>
      </c>
    </row>
    <row r="114" spans="1:11" ht="15.75" thickBot="1" x14ac:dyDescent="0.25">
      <c r="A114" s="337" t="s">
        <v>31</v>
      </c>
      <c r="B114" s="337"/>
      <c r="C114" s="337"/>
      <c r="D114" s="337"/>
      <c r="E114" s="82" t="s">
        <v>0</v>
      </c>
      <c r="F114" s="34">
        <f>SUM(F111:F113)</f>
        <v>0</v>
      </c>
    </row>
    <row r="115" spans="1:11" ht="15" thickTop="1" x14ac:dyDescent="0.2"/>
    <row r="118" spans="1:11" ht="15" x14ac:dyDescent="0.25">
      <c r="A118" s="103" t="s">
        <v>118</v>
      </c>
      <c r="B118" s="9"/>
      <c r="C118" s="9"/>
      <c r="D118" s="9"/>
      <c r="E118" s="9"/>
      <c r="F118" s="9"/>
      <c r="G118" s="9"/>
      <c r="H118" s="9"/>
    </row>
    <row r="119" spans="1:11" ht="67.5" x14ac:dyDescent="0.2">
      <c r="A119" s="41" t="s">
        <v>8</v>
      </c>
      <c r="B119" s="101" t="s">
        <v>112</v>
      </c>
      <c r="C119" s="101" t="s">
        <v>57</v>
      </c>
      <c r="D119" s="101" t="s">
        <v>58</v>
      </c>
      <c r="E119" s="101" t="s">
        <v>114</v>
      </c>
      <c r="F119" s="101" t="s">
        <v>59</v>
      </c>
      <c r="G119" s="101" t="s">
        <v>113</v>
      </c>
      <c r="H119" s="101" t="s">
        <v>60</v>
      </c>
      <c r="I119" s="101" t="s">
        <v>12</v>
      </c>
      <c r="J119" s="101" t="s">
        <v>115</v>
      </c>
      <c r="K119" s="101" t="s">
        <v>59</v>
      </c>
    </row>
    <row r="120" spans="1:11" x14ac:dyDescent="0.2">
      <c r="A120" s="36">
        <f>'Inserimento dati'!C5</f>
        <v>2024</v>
      </c>
      <c r="B120" s="102"/>
      <c r="C120" s="102"/>
      <c r="D120" s="102"/>
      <c r="E120" s="39">
        <f>'Inserimento dati'!B68</f>
        <v>0</v>
      </c>
      <c r="F120" s="39">
        <f>E120</f>
        <v>0</v>
      </c>
      <c r="G120" s="37" t="str">
        <f>IF(E120-E121&gt;20,"sì",IF(E121-E120&gt;20,"sì","no"))</f>
        <v>no</v>
      </c>
      <c r="H120" s="9"/>
      <c r="I120" s="9"/>
      <c r="J120" s="9"/>
      <c r="K120" s="9"/>
    </row>
    <row r="121" spans="1:11" x14ac:dyDescent="0.2">
      <c r="A121" s="36">
        <f t="shared" ref="A121:A139" si="0">A120-1</f>
        <v>2023</v>
      </c>
      <c r="B121" s="114">
        <f>'Inserimento dati'!C69</f>
        <v>0</v>
      </c>
      <c r="C121" s="38">
        <f t="shared" ref="C121:C139" si="1">C120+0.05</f>
        <v>0.05</v>
      </c>
      <c r="D121" s="42">
        <f t="shared" ref="D121:D139" si="2">B121*(100%-C121)</f>
        <v>0</v>
      </c>
      <c r="E121" s="39">
        <f>'Inserimento dati'!B69</f>
        <v>0</v>
      </c>
      <c r="F121" s="39">
        <f>IF(J121&lt;J$140,E121,K$140)</f>
        <v>0</v>
      </c>
      <c r="G121" s="37" t="str">
        <f t="shared" ref="G121:G138" si="3">IF(E121-E122&gt;20,"sì",IF(E122-E121&gt;20,"sì","no"))</f>
        <v>no</v>
      </c>
      <c r="H121" s="39">
        <f>F121-F120</f>
        <v>0</v>
      </c>
      <c r="I121" s="42">
        <f>IF(G120="sì",D121*H121/100,0)</f>
        <v>0</v>
      </c>
      <c r="J121" s="111">
        <f t="shared" ref="J121:J139" si="4">ROW(G121)</f>
        <v>121</v>
      </c>
      <c r="K121" s="111"/>
    </row>
    <row r="122" spans="1:11" x14ac:dyDescent="0.2">
      <c r="A122" s="36">
        <f t="shared" si="0"/>
        <v>2022</v>
      </c>
      <c r="B122" s="114">
        <f>'Inserimento dati'!C70</f>
        <v>0</v>
      </c>
      <c r="C122" s="38">
        <f t="shared" si="1"/>
        <v>0.1</v>
      </c>
      <c r="D122" s="42">
        <f t="shared" si="2"/>
        <v>0</v>
      </c>
      <c r="E122" s="39">
        <f>'Inserimento dati'!B70</f>
        <v>0</v>
      </c>
      <c r="F122" s="39">
        <f>IF(J122&lt;J$140,E122,K$140)</f>
        <v>0</v>
      </c>
      <c r="G122" s="37" t="str">
        <f t="shared" si="3"/>
        <v>no</v>
      </c>
      <c r="H122" s="39">
        <f t="shared" ref="H122:H136" si="5">F122-F$120</f>
        <v>0</v>
      </c>
      <c r="I122" s="42">
        <f>IF('Tabella di calcolo'!$G$108="sì",D122*H122/100,0)</f>
        <v>0</v>
      </c>
      <c r="J122" s="111">
        <f t="shared" si="4"/>
        <v>122</v>
      </c>
      <c r="K122" s="111"/>
    </row>
    <row r="123" spans="1:11" x14ac:dyDescent="0.2">
      <c r="A123" s="36">
        <f t="shared" si="0"/>
        <v>2021</v>
      </c>
      <c r="B123" s="114">
        <f>'Inserimento dati'!C71</f>
        <v>0</v>
      </c>
      <c r="C123" s="38">
        <f t="shared" si="1"/>
        <v>0.15000000000000002</v>
      </c>
      <c r="D123" s="42">
        <f t="shared" si="2"/>
        <v>0</v>
      </c>
      <c r="E123" s="39">
        <f>'Inserimento dati'!B71</f>
        <v>0</v>
      </c>
      <c r="F123" s="39">
        <f>IF(J123&lt;J$140,E123,K$140)</f>
        <v>0</v>
      </c>
      <c r="G123" s="37" t="str">
        <f t="shared" si="3"/>
        <v>no</v>
      </c>
      <c r="H123" s="39">
        <f t="shared" si="5"/>
        <v>0</v>
      </c>
      <c r="I123" s="42">
        <f>IF('Tabella di calcolo'!$G$108="sì",D123*H123/100,0)</f>
        <v>0</v>
      </c>
      <c r="J123" s="111">
        <f t="shared" si="4"/>
        <v>123</v>
      </c>
      <c r="K123" s="111"/>
    </row>
    <row r="124" spans="1:11" x14ac:dyDescent="0.2">
      <c r="A124" s="36">
        <f t="shared" si="0"/>
        <v>2020</v>
      </c>
      <c r="B124" s="114">
        <f>'Inserimento dati'!C72</f>
        <v>0</v>
      </c>
      <c r="C124" s="38">
        <f t="shared" si="1"/>
        <v>0.2</v>
      </c>
      <c r="D124" s="42">
        <f t="shared" si="2"/>
        <v>0</v>
      </c>
      <c r="E124" s="39">
        <f>'Inserimento dati'!B72</f>
        <v>0</v>
      </c>
      <c r="F124" s="39">
        <f t="shared" ref="F124:F139" si="6">IF(J124&lt;J$140,E124,K$140)</f>
        <v>0</v>
      </c>
      <c r="G124" s="37" t="str">
        <f t="shared" si="3"/>
        <v>no</v>
      </c>
      <c r="H124" s="39">
        <f t="shared" si="5"/>
        <v>0</v>
      </c>
      <c r="I124" s="42">
        <f>IF('Tabella di calcolo'!$G$108="sì",D124*H124/100,0)</f>
        <v>0</v>
      </c>
      <c r="J124" s="111">
        <f t="shared" si="4"/>
        <v>124</v>
      </c>
      <c r="K124" s="111"/>
    </row>
    <row r="125" spans="1:11" x14ac:dyDescent="0.2">
      <c r="A125" s="36">
        <f t="shared" si="0"/>
        <v>2019</v>
      </c>
      <c r="B125" s="114">
        <f>'Inserimento dati'!C73</f>
        <v>0</v>
      </c>
      <c r="C125" s="38">
        <f t="shared" si="1"/>
        <v>0.25</v>
      </c>
      <c r="D125" s="42">
        <f t="shared" si="2"/>
        <v>0</v>
      </c>
      <c r="E125" s="39">
        <f>'Inserimento dati'!B73</f>
        <v>0</v>
      </c>
      <c r="F125" s="39">
        <f t="shared" si="6"/>
        <v>0</v>
      </c>
      <c r="G125" s="37" t="str">
        <f t="shared" si="3"/>
        <v>no</v>
      </c>
      <c r="H125" s="39">
        <f t="shared" si="5"/>
        <v>0</v>
      </c>
      <c r="I125" s="42">
        <f>IF('Tabella di calcolo'!$G$108="sì",D125*H125/100,0)</f>
        <v>0</v>
      </c>
      <c r="J125" s="111">
        <f t="shared" si="4"/>
        <v>125</v>
      </c>
      <c r="K125" s="111"/>
    </row>
    <row r="126" spans="1:11" x14ac:dyDescent="0.2">
      <c r="A126" s="36">
        <f t="shared" si="0"/>
        <v>2018</v>
      </c>
      <c r="B126" s="114">
        <f>'Inserimento dati'!C74</f>
        <v>0</v>
      </c>
      <c r="C126" s="38">
        <f t="shared" si="1"/>
        <v>0.3</v>
      </c>
      <c r="D126" s="42">
        <f t="shared" si="2"/>
        <v>0</v>
      </c>
      <c r="E126" s="39">
        <f>'Inserimento dati'!B74</f>
        <v>0</v>
      </c>
      <c r="F126" s="39">
        <f t="shared" si="6"/>
        <v>0</v>
      </c>
      <c r="G126" s="37" t="str">
        <f t="shared" si="3"/>
        <v>no</v>
      </c>
      <c r="H126" s="39">
        <f t="shared" si="5"/>
        <v>0</v>
      </c>
      <c r="I126" s="42">
        <f>IF('Tabella di calcolo'!$G$108="sì",D126*H126/100,0)</f>
        <v>0</v>
      </c>
      <c r="J126" s="111">
        <f t="shared" si="4"/>
        <v>126</v>
      </c>
      <c r="K126" s="111"/>
    </row>
    <row r="127" spans="1:11" x14ac:dyDescent="0.2">
      <c r="A127" s="36">
        <f t="shared" si="0"/>
        <v>2017</v>
      </c>
      <c r="B127" s="114">
        <f>'Inserimento dati'!C75</f>
        <v>0</v>
      </c>
      <c r="C127" s="38">
        <f t="shared" si="1"/>
        <v>0.35</v>
      </c>
      <c r="D127" s="42">
        <f t="shared" si="2"/>
        <v>0</v>
      </c>
      <c r="E127" s="39">
        <f>'Inserimento dati'!B75</f>
        <v>0</v>
      </c>
      <c r="F127" s="39">
        <f t="shared" si="6"/>
        <v>0</v>
      </c>
      <c r="G127" s="37" t="str">
        <f t="shared" si="3"/>
        <v>no</v>
      </c>
      <c r="H127" s="39">
        <f t="shared" si="5"/>
        <v>0</v>
      </c>
      <c r="I127" s="42">
        <f>IF('Tabella di calcolo'!$G$108="sì",D127*H127/100,0)</f>
        <v>0</v>
      </c>
      <c r="J127" s="111">
        <f t="shared" si="4"/>
        <v>127</v>
      </c>
      <c r="K127" s="111"/>
    </row>
    <row r="128" spans="1:11" x14ac:dyDescent="0.2">
      <c r="A128" s="36">
        <f t="shared" si="0"/>
        <v>2016</v>
      </c>
      <c r="B128" s="114">
        <f>'Inserimento dati'!C76</f>
        <v>0</v>
      </c>
      <c r="C128" s="38">
        <f t="shared" si="1"/>
        <v>0.39999999999999997</v>
      </c>
      <c r="D128" s="42">
        <f t="shared" si="2"/>
        <v>0</v>
      </c>
      <c r="E128" s="39">
        <f>'Inserimento dati'!B76</f>
        <v>0</v>
      </c>
      <c r="F128" s="39">
        <f t="shared" si="6"/>
        <v>0</v>
      </c>
      <c r="G128" s="37" t="str">
        <f t="shared" si="3"/>
        <v>no</v>
      </c>
      <c r="H128" s="39">
        <f t="shared" si="5"/>
        <v>0</v>
      </c>
      <c r="I128" s="42">
        <f>IF('Tabella di calcolo'!$G$108="sì",D128*H128/100,0)</f>
        <v>0</v>
      </c>
      <c r="J128" s="111">
        <f t="shared" si="4"/>
        <v>128</v>
      </c>
      <c r="K128" s="111"/>
    </row>
    <row r="129" spans="1:11" x14ac:dyDescent="0.2">
      <c r="A129" s="36">
        <f t="shared" si="0"/>
        <v>2015</v>
      </c>
      <c r="B129" s="114">
        <f>'Inserimento dati'!C77</f>
        <v>0</v>
      </c>
      <c r="C129" s="38">
        <f t="shared" si="1"/>
        <v>0.44999999999999996</v>
      </c>
      <c r="D129" s="42">
        <f t="shared" si="2"/>
        <v>0</v>
      </c>
      <c r="E129" s="39">
        <f>'Inserimento dati'!B77</f>
        <v>0</v>
      </c>
      <c r="F129" s="39">
        <f>IF(J129&lt;J$140,E129,K$140)</f>
        <v>0</v>
      </c>
      <c r="G129" s="37" t="str">
        <f t="shared" si="3"/>
        <v>no</v>
      </c>
      <c r="H129" s="39">
        <f>F129-F$120</f>
        <v>0</v>
      </c>
      <c r="I129" s="42">
        <f>IF('Tabella di calcolo'!$G$108="sì",D129*H129/100,0)</f>
        <v>0</v>
      </c>
      <c r="J129" s="111">
        <f t="shared" si="4"/>
        <v>129</v>
      </c>
      <c r="K129" s="111"/>
    </row>
    <row r="130" spans="1:11" x14ac:dyDescent="0.2">
      <c r="A130" s="36">
        <f t="shared" si="0"/>
        <v>2014</v>
      </c>
      <c r="B130" s="114">
        <f>'Inserimento dati'!C78</f>
        <v>0</v>
      </c>
      <c r="C130" s="38">
        <f t="shared" si="1"/>
        <v>0.49999999999999994</v>
      </c>
      <c r="D130" s="42">
        <f t="shared" si="2"/>
        <v>0</v>
      </c>
      <c r="E130" s="39">
        <f>'Inserimento dati'!B78</f>
        <v>0</v>
      </c>
      <c r="F130" s="39">
        <f t="shared" si="6"/>
        <v>0</v>
      </c>
      <c r="G130" s="37" t="str">
        <f t="shared" si="3"/>
        <v>no</v>
      </c>
      <c r="H130" s="39">
        <f t="shared" si="5"/>
        <v>0</v>
      </c>
      <c r="I130" s="42">
        <f>IF('Tabella di calcolo'!$G$108="sì",D130*H130/100,0)</f>
        <v>0</v>
      </c>
      <c r="J130" s="111">
        <f t="shared" si="4"/>
        <v>130</v>
      </c>
      <c r="K130" s="111"/>
    </row>
    <row r="131" spans="1:11" x14ac:dyDescent="0.2">
      <c r="A131" s="36">
        <f t="shared" si="0"/>
        <v>2013</v>
      </c>
      <c r="B131" s="114">
        <f>'Inserimento dati'!C79</f>
        <v>0</v>
      </c>
      <c r="C131" s="38">
        <f t="shared" si="1"/>
        <v>0.54999999999999993</v>
      </c>
      <c r="D131" s="42">
        <f t="shared" si="2"/>
        <v>0</v>
      </c>
      <c r="E131" s="39">
        <f>'Inserimento dati'!B79</f>
        <v>0</v>
      </c>
      <c r="F131" s="39">
        <f t="shared" si="6"/>
        <v>0</v>
      </c>
      <c r="G131" s="37" t="str">
        <f t="shared" si="3"/>
        <v>no</v>
      </c>
      <c r="H131" s="39">
        <f t="shared" si="5"/>
        <v>0</v>
      </c>
      <c r="I131" s="42">
        <f>IF('Tabella di calcolo'!$G$108="sì",D131*H131/100,0)</f>
        <v>0</v>
      </c>
      <c r="J131" s="111">
        <f t="shared" si="4"/>
        <v>131</v>
      </c>
      <c r="K131" s="111"/>
    </row>
    <row r="132" spans="1:11" x14ac:dyDescent="0.2">
      <c r="A132" s="36">
        <f t="shared" si="0"/>
        <v>2012</v>
      </c>
      <c r="B132" s="114">
        <f>'Inserimento dati'!C80</f>
        <v>0</v>
      </c>
      <c r="C132" s="38">
        <f t="shared" si="1"/>
        <v>0.6</v>
      </c>
      <c r="D132" s="42">
        <f t="shared" si="2"/>
        <v>0</v>
      </c>
      <c r="E132" s="39">
        <f>'Inserimento dati'!B80</f>
        <v>0</v>
      </c>
      <c r="F132" s="39">
        <f t="shared" si="6"/>
        <v>0</v>
      </c>
      <c r="G132" s="37" t="str">
        <f t="shared" si="3"/>
        <v>no</v>
      </c>
      <c r="H132" s="39">
        <f t="shared" si="5"/>
        <v>0</v>
      </c>
      <c r="I132" s="42">
        <f>IF('Tabella di calcolo'!$G$108="sì",D132*H132/100,0)</f>
        <v>0</v>
      </c>
      <c r="J132" s="111">
        <f t="shared" si="4"/>
        <v>132</v>
      </c>
      <c r="K132" s="111"/>
    </row>
    <row r="133" spans="1:11" x14ac:dyDescent="0.2">
      <c r="A133" s="36">
        <f t="shared" si="0"/>
        <v>2011</v>
      </c>
      <c r="B133" s="114">
        <f>'Inserimento dati'!C81</f>
        <v>0</v>
      </c>
      <c r="C133" s="38">
        <f t="shared" si="1"/>
        <v>0.65</v>
      </c>
      <c r="D133" s="42">
        <f t="shared" si="2"/>
        <v>0</v>
      </c>
      <c r="E133" s="39">
        <f>'Inserimento dati'!B81</f>
        <v>0</v>
      </c>
      <c r="F133" s="39">
        <f t="shared" si="6"/>
        <v>0</v>
      </c>
      <c r="G133" s="37" t="str">
        <f t="shared" si="3"/>
        <v>no</v>
      </c>
      <c r="H133" s="39">
        <f t="shared" si="5"/>
        <v>0</v>
      </c>
      <c r="I133" s="42">
        <f>IF('Tabella di calcolo'!$G$108="sì",D133*H133/100,0)</f>
        <v>0</v>
      </c>
      <c r="J133" s="111">
        <f t="shared" si="4"/>
        <v>133</v>
      </c>
      <c r="K133" s="111"/>
    </row>
    <row r="134" spans="1:11" x14ac:dyDescent="0.2">
      <c r="A134" s="36">
        <f t="shared" si="0"/>
        <v>2010</v>
      </c>
      <c r="B134" s="114">
        <f>'Inserimento dati'!C82</f>
        <v>0</v>
      </c>
      <c r="C134" s="38">
        <f t="shared" si="1"/>
        <v>0.70000000000000007</v>
      </c>
      <c r="D134" s="42">
        <f t="shared" si="2"/>
        <v>0</v>
      </c>
      <c r="E134" s="39">
        <f>'Inserimento dati'!B82</f>
        <v>0</v>
      </c>
      <c r="F134" s="39">
        <f t="shared" si="6"/>
        <v>0</v>
      </c>
      <c r="G134" s="37" t="str">
        <f t="shared" si="3"/>
        <v>no</v>
      </c>
      <c r="H134" s="39">
        <f t="shared" si="5"/>
        <v>0</v>
      </c>
      <c r="I134" s="42">
        <f>IF('Tabella di calcolo'!$G$108="sì",D134*H134/100,0)</f>
        <v>0</v>
      </c>
      <c r="J134" s="111">
        <f t="shared" si="4"/>
        <v>134</v>
      </c>
      <c r="K134" s="111"/>
    </row>
    <row r="135" spans="1:11" x14ac:dyDescent="0.2">
      <c r="A135" s="36">
        <f t="shared" si="0"/>
        <v>2009</v>
      </c>
      <c r="B135" s="114">
        <f>'Inserimento dati'!C83</f>
        <v>0</v>
      </c>
      <c r="C135" s="38">
        <f t="shared" si="1"/>
        <v>0.75000000000000011</v>
      </c>
      <c r="D135" s="42">
        <f t="shared" si="2"/>
        <v>0</v>
      </c>
      <c r="E135" s="39">
        <f>'Inserimento dati'!B83</f>
        <v>0</v>
      </c>
      <c r="F135" s="39">
        <f t="shared" si="6"/>
        <v>0</v>
      </c>
      <c r="G135" s="37" t="str">
        <f t="shared" si="3"/>
        <v>no</v>
      </c>
      <c r="H135" s="39">
        <f t="shared" si="5"/>
        <v>0</v>
      </c>
      <c r="I135" s="42">
        <f>IF('Tabella di calcolo'!$G$108="sì",D135*H135/100,0)</f>
        <v>0</v>
      </c>
      <c r="J135" s="111">
        <f t="shared" si="4"/>
        <v>135</v>
      </c>
      <c r="K135" s="111"/>
    </row>
    <row r="136" spans="1:11" x14ac:dyDescent="0.2">
      <c r="A136" s="36">
        <f t="shared" si="0"/>
        <v>2008</v>
      </c>
      <c r="B136" s="114">
        <f>'Inserimento dati'!C84</f>
        <v>0</v>
      </c>
      <c r="C136" s="38">
        <f t="shared" si="1"/>
        <v>0.80000000000000016</v>
      </c>
      <c r="D136" s="42">
        <f t="shared" si="2"/>
        <v>0</v>
      </c>
      <c r="E136" s="39">
        <f>'Inserimento dati'!B84</f>
        <v>0</v>
      </c>
      <c r="F136" s="39">
        <f t="shared" si="6"/>
        <v>0</v>
      </c>
      <c r="G136" s="37" t="str">
        <f>IF(E136-E137&gt;20,"sì",IF(E137-E136&gt;20,"sì","no"))</f>
        <v>no</v>
      </c>
      <c r="H136" s="39">
        <f t="shared" si="5"/>
        <v>0</v>
      </c>
      <c r="I136" s="42">
        <f>IF('Tabella di calcolo'!$G$108="sì",D136*H136/100,0)</f>
        <v>0</v>
      </c>
      <c r="J136" s="111">
        <f t="shared" si="4"/>
        <v>136</v>
      </c>
      <c r="K136" s="111"/>
    </row>
    <row r="137" spans="1:11" x14ac:dyDescent="0.2">
      <c r="A137" s="36">
        <f t="shared" si="0"/>
        <v>2007</v>
      </c>
      <c r="B137" s="114">
        <f>'Inserimento dati'!C85</f>
        <v>0</v>
      </c>
      <c r="C137" s="38">
        <f t="shared" si="1"/>
        <v>0.8500000000000002</v>
      </c>
      <c r="D137" s="42">
        <f t="shared" si="2"/>
        <v>0</v>
      </c>
      <c r="E137" s="39">
        <f>'Inserimento dati'!B85</f>
        <v>0</v>
      </c>
      <c r="F137" s="39">
        <f t="shared" si="6"/>
        <v>0</v>
      </c>
      <c r="G137" s="37" t="str">
        <f t="shared" si="3"/>
        <v>no</v>
      </c>
      <c r="H137" s="39">
        <f>F137-F$120</f>
        <v>0</v>
      </c>
      <c r="I137" s="42">
        <f>IF('Tabella di calcolo'!$G$108="sì",D137*H137/100,0)</f>
        <v>0</v>
      </c>
      <c r="J137" s="111">
        <f t="shared" si="4"/>
        <v>137</v>
      </c>
      <c r="K137" s="111"/>
    </row>
    <row r="138" spans="1:11" x14ac:dyDescent="0.2">
      <c r="A138" s="36">
        <f t="shared" si="0"/>
        <v>2006</v>
      </c>
      <c r="B138" s="114">
        <f>'Inserimento dati'!C86</f>
        <v>0</v>
      </c>
      <c r="C138" s="38">
        <f t="shared" si="1"/>
        <v>0.90000000000000024</v>
      </c>
      <c r="D138" s="42">
        <f t="shared" si="2"/>
        <v>0</v>
      </c>
      <c r="E138" s="39">
        <f>'Inserimento dati'!B86</f>
        <v>0</v>
      </c>
      <c r="F138" s="39">
        <f t="shared" si="6"/>
        <v>0</v>
      </c>
      <c r="G138" s="37" t="str">
        <f t="shared" si="3"/>
        <v>no</v>
      </c>
      <c r="H138" s="39">
        <f>F138-F$120</f>
        <v>0</v>
      </c>
      <c r="I138" s="42">
        <f>IF('Tabella di calcolo'!$G$108="sì",D138*H138/100,0)</f>
        <v>0</v>
      </c>
      <c r="J138" s="111">
        <f t="shared" si="4"/>
        <v>138</v>
      </c>
      <c r="K138" s="111"/>
    </row>
    <row r="139" spans="1:11" x14ac:dyDescent="0.2">
      <c r="A139" s="107">
        <f t="shared" si="0"/>
        <v>2005</v>
      </c>
      <c r="B139" s="115">
        <f>'Inserimento dati'!C87</f>
        <v>0</v>
      </c>
      <c r="C139" s="104">
        <f t="shared" si="1"/>
        <v>0.95000000000000029</v>
      </c>
      <c r="D139" s="108">
        <f t="shared" si="2"/>
        <v>0</v>
      </c>
      <c r="E139" s="105">
        <f>'Inserimento dati'!B87</f>
        <v>0</v>
      </c>
      <c r="F139" s="105">
        <f t="shared" si="6"/>
        <v>0</v>
      </c>
      <c r="G139" s="109"/>
      <c r="H139" s="105">
        <f>F139-F$120</f>
        <v>0</v>
      </c>
      <c r="I139" s="108">
        <f>IF('Tabella di calcolo'!$G$108="sì",D139*H139/100,0)</f>
        <v>0</v>
      </c>
      <c r="J139" s="112">
        <f t="shared" si="4"/>
        <v>139</v>
      </c>
      <c r="K139" s="112"/>
    </row>
    <row r="140" spans="1:11" ht="15" x14ac:dyDescent="0.25">
      <c r="A140" s="26" t="s">
        <v>116</v>
      </c>
      <c r="B140" s="12"/>
      <c r="C140" s="12"/>
      <c r="D140" s="12"/>
      <c r="E140" s="12"/>
      <c r="F140" s="12"/>
      <c r="G140" s="12"/>
      <c r="I140" s="17">
        <f>ROUND(SUM(I121:I139)*20,0)/20</f>
        <v>0</v>
      </c>
      <c r="J140" s="113" t="str">
        <f>_xlfn.XLOOKUP("sì",G121:G139,J121:J139,"nessuna MU")</f>
        <v>nessuna MU</v>
      </c>
      <c r="K140" s="164" t="str">
        <f>_xlfn.XLOOKUP("sì",G121:G138,E121:E138,"nessuna MU")</f>
        <v>nessuna MU</v>
      </c>
    </row>
    <row r="141" spans="1:11" ht="15" x14ac:dyDescent="0.25">
      <c r="A141" s="9"/>
      <c r="B141" s="36"/>
      <c r="C141" s="9"/>
      <c r="D141" s="9"/>
      <c r="E141" s="9"/>
      <c r="F141" s="9"/>
      <c r="G141" s="9"/>
      <c r="H141" s="9"/>
      <c r="I141" s="9"/>
      <c r="J141" s="113"/>
      <c r="K141" s="113"/>
    </row>
    <row r="142" spans="1:11" ht="15" x14ac:dyDescent="0.25">
      <c r="A142" s="103" t="s">
        <v>117</v>
      </c>
      <c r="B142" s="9"/>
      <c r="C142" s="13"/>
      <c r="D142" s="13"/>
      <c r="E142" s="13"/>
      <c r="F142" s="13"/>
      <c r="G142" s="13"/>
      <c r="H142" s="13"/>
      <c r="J142" s="9"/>
      <c r="K142" s="9"/>
    </row>
    <row r="143" spans="1:11" ht="67.5" x14ac:dyDescent="0.2">
      <c r="A143" s="41" t="s">
        <v>8</v>
      </c>
      <c r="B143" s="101" t="s">
        <v>112</v>
      </c>
      <c r="C143" s="101" t="s">
        <v>57</v>
      </c>
      <c r="D143" s="101" t="s">
        <v>58</v>
      </c>
      <c r="E143" s="101" t="s">
        <v>114</v>
      </c>
      <c r="F143" s="101" t="s">
        <v>59</v>
      </c>
      <c r="G143" s="101" t="s">
        <v>113</v>
      </c>
      <c r="H143" s="101" t="s">
        <v>60</v>
      </c>
      <c r="I143" s="101" t="s">
        <v>12</v>
      </c>
      <c r="J143" s="101" t="s">
        <v>115</v>
      </c>
      <c r="K143" s="9"/>
    </row>
    <row r="144" spans="1:11" x14ac:dyDescent="0.2">
      <c r="A144" s="1"/>
      <c r="B144" s="1"/>
      <c r="C144" s="1"/>
      <c r="D144" s="3"/>
      <c r="E144" s="2"/>
      <c r="F144" s="2"/>
      <c r="G144" s="2"/>
      <c r="H144" s="1"/>
      <c r="I144" s="3"/>
      <c r="J144" s="9"/>
      <c r="K144" s="9"/>
    </row>
    <row r="145" spans="1:12" x14ac:dyDescent="0.2">
      <c r="A145" s="36">
        <f>A120</f>
        <v>2024</v>
      </c>
      <c r="B145" s="106"/>
      <c r="C145" s="106"/>
      <c r="D145" s="106"/>
      <c r="E145" s="4">
        <f>E120</f>
        <v>0</v>
      </c>
      <c r="F145" s="39">
        <f>E145</f>
        <v>0</v>
      </c>
      <c r="G145" s="37" t="str">
        <f>IF(E145-E146&gt;20,"sì",IF(E146-E145&gt;20,"sì","no"))</f>
        <v>no</v>
      </c>
      <c r="H145" s="40"/>
      <c r="I145" s="40"/>
      <c r="J145" s="111"/>
      <c r="K145" s="9"/>
    </row>
    <row r="146" spans="1:12" x14ac:dyDescent="0.2">
      <c r="A146" s="36">
        <f>A121</f>
        <v>2023</v>
      </c>
      <c r="B146" s="114">
        <f>'Inserimento dati'!D69</f>
        <v>0</v>
      </c>
      <c r="C146" s="38">
        <f>C145+0.2</f>
        <v>0.2</v>
      </c>
      <c r="D146" s="42">
        <f>B146*(100%-C146)</f>
        <v>0</v>
      </c>
      <c r="E146" s="4">
        <f>E121</f>
        <v>0</v>
      </c>
      <c r="F146" s="39">
        <f>IF(J146&lt;J$150,E146,K$150)</f>
        <v>0</v>
      </c>
      <c r="G146" s="37" t="str">
        <f t="shared" ref="G146:G148" si="7">IF(E146-E147&gt;20,"sì",IF(E147-E146&gt;20,"sì","no"))</f>
        <v>no</v>
      </c>
      <c r="H146" s="39">
        <f>F146-F$145</f>
        <v>0</v>
      </c>
      <c r="I146" s="42">
        <f>IF('Tabella di calcolo'!$G$108="sì",D146*H146/100,0)</f>
        <v>0</v>
      </c>
      <c r="J146" s="111">
        <f>ROW(G146)</f>
        <v>146</v>
      </c>
      <c r="K146" s="9"/>
      <c r="L146" s="99"/>
    </row>
    <row r="147" spans="1:12" x14ac:dyDescent="0.2">
      <c r="A147" s="36">
        <f>A146-1</f>
        <v>2022</v>
      </c>
      <c r="B147" s="114">
        <f>'Inserimento dati'!D70</f>
        <v>0</v>
      </c>
      <c r="C147" s="38">
        <f>C146+0.2</f>
        <v>0.4</v>
      </c>
      <c r="D147" s="42">
        <f>B147*(100%-C147)</f>
        <v>0</v>
      </c>
      <c r="E147" s="4">
        <f>E122</f>
        <v>0</v>
      </c>
      <c r="F147" s="39">
        <f>IF(J147&lt;J$150,E147,K$150)</f>
        <v>0</v>
      </c>
      <c r="G147" s="37" t="str">
        <f t="shared" si="7"/>
        <v>no</v>
      </c>
      <c r="H147" s="39">
        <f>F147-F$145</f>
        <v>0</v>
      </c>
      <c r="I147" s="42">
        <f>IF('Tabella di calcolo'!$G$108="sì",D147*H147/100,0)</f>
        <v>0</v>
      </c>
      <c r="J147" s="111">
        <f>ROW(G147)</f>
        <v>147</v>
      </c>
      <c r="K147" s="9"/>
      <c r="L147" s="99"/>
    </row>
    <row r="148" spans="1:12" x14ac:dyDescent="0.2">
      <c r="A148" s="36">
        <f>A147-1</f>
        <v>2021</v>
      </c>
      <c r="B148" s="114">
        <f>'Inserimento dati'!D71</f>
        <v>0</v>
      </c>
      <c r="C148" s="38">
        <f>C147+0.2</f>
        <v>0.60000000000000009</v>
      </c>
      <c r="D148" s="42">
        <f>B148*(100%-C148)</f>
        <v>0</v>
      </c>
      <c r="E148" s="4">
        <f>E123</f>
        <v>0</v>
      </c>
      <c r="F148" s="39">
        <f>IF(J148&lt;J$150,E148,K$150)</f>
        <v>0</v>
      </c>
      <c r="G148" s="37" t="str">
        <f t="shared" si="7"/>
        <v>no</v>
      </c>
      <c r="H148" s="39">
        <f>F148-F$145</f>
        <v>0</v>
      </c>
      <c r="I148" s="42">
        <f>IF('Tabella di calcolo'!$G$108="sì",D148*H148/100,0)</f>
        <v>0</v>
      </c>
      <c r="J148" s="111">
        <f>ROW(G148)</f>
        <v>148</v>
      </c>
      <c r="K148" s="9"/>
      <c r="L148" s="99"/>
    </row>
    <row r="149" spans="1:12" x14ac:dyDescent="0.2">
      <c r="A149" s="107">
        <f>A148-1</f>
        <v>2020</v>
      </c>
      <c r="B149" s="115">
        <f>'Inserimento dati'!D72</f>
        <v>0</v>
      </c>
      <c r="C149" s="104">
        <f>C148+0.2</f>
        <v>0.8</v>
      </c>
      <c r="D149" s="108">
        <f>B149*(100%-C149)</f>
        <v>0</v>
      </c>
      <c r="E149" s="110">
        <f>E124</f>
        <v>0</v>
      </c>
      <c r="F149" s="105">
        <f>IF(J149&lt;J$150,E149,K$150)</f>
        <v>0</v>
      </c>
      <c r="G149" s="109" t="s">
        <v>2</v>
      </c>
      <c r="H149" s="105">
        <f>F149-F$145</f>
        <v>0</v>
      </c>
      <c r="I149" s="108">
        <f>IF('Tabella di calcolo'!$G$108="sì",D149*H149/100,0)</f>
        <v>0</v>
      </c>
      <c r="J149" s="112">
        <f>ROW(G149)</f>
        <v>149</v>
      </c>
      <c r="K149" s="16"/>
      <c r="L149" s="99"/>
    </row>
    <row r="150" spans="1:12" ht="15" x14ac:dyDescent="0.25">
      <c r="A150" s="26" t="s">
        <v>119</v>
      </c>
      <c r="B150" s="26"/>
      <c r="C150" s="12"/>
      <c r="D150" s="12"/>
      <c r="E150" s="12"/>
      <c r="F150" s="12"/>
      <c r="G150" s="12"/>
      <c r="H150" s="12"/>
      <c r="I150" s="17">
        <f>ROUND(SUM(I146:I149)*20,0)/20</f>
        <v>0</v>
      </c>
      <c r="J150" s="113" t="str">
        <f>_xlfn.XLOOKUP("sì",G146:G148,J146:J148,"nessuna MU")</f>
        <v>nessuna MU</v>
      </c>
      <c r="K150" s="113" t="str">
        <f>_xlfn.XLOOKUP("sì",G146:G148,E146:E148,"nessuna MU")</f>
        <v>nessuna MU</v>
      </c>
    </row>
    <row r="166" spans="2:2" ht="15" x14ac:dyDescent="0.25">
      <c r="B166" s="11"/>
    </row>
    <row r="177" spans="2:2" ht="15" x14ac:dyDescent="0.25">
      <c r="B177" s="11"/>
    </row>
  </sheetData>
  <sheetProtection formatCells="0" formatColumns="0" formatRows="0" insertColumns="0" insertRows="0" insertHyperlinks="0" deleteColumns="0" deleteRows="0" sort="0" autoFilter="0" pivotTables="0"/>
  <mergeCells count="32">
    <mergeCell ref="A114:D114"/>
    <mergeCell ref="A93:D93"/>
    <mergeCell ref="A101:D101"/>
    <mergeCell ref="A104:D104"/>
    <mergeCell ref="A105:D105"/>
    <mergeCell ref="A106:D106"/>
    <mergeCell ref="A79:D79"/>
    <mergeCell ref="A68:D68"/>
    <mergeCell ref="A73:D73"/>
    <mergeCell ref="A71:D71"/>
    <mergeCell ref="A67:D67"/>
    <mergeCell ref="A69:D69"/>
    <mergeCell ref="A72:D72"/>
    <mergeCell ref="A70:D70"/>
    <mergeCell ref="A50:D50"/>
    <mergeCell ref="A51:D51"/>
    <mergeCell ref="A61:D61"/>
    <mergeCell ref="A46:D46"/>
    <mergeCell ref="A47:D47"/>
    <mergeCell ref="A48:D48"/>
    <mergeCell ref="A49:D49"/>
    <mergeCell ref="A60:D60"/>
    <mergeCell ref="A35:D35"/>
    <mergeCell ref="A28:D28"/>
    <mergeCell ref="A29:D29"/>
    <mergeCell ref="A24:D24"/>
    <mergeCell ref="A34:D34"/>
    <mergeCell ref="A13:D13"/>
    <mergeCell ref="A14:D14"/>
    <mergeCell ref="A3:D3"/>
    <mergeCell ref="A7:D7"/>
    <mergeCell ref="A8:D8"/>
  </mergeCells>
  <pageMargins left="0.7" right="0.7" top="0.78740157499999996" bottom="0.78740157499999996" header="0.3" footer="0.3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sDocOrganisation xmlns="http://schemas.microsoft.com/sharepoint/v3" xsi:nil="true"/>
    <vosDocOrganisationShort xmlns="http://schemas.microsoft.com/sharepoint/v3" xsi:nil="true"/>
    <vosProjectNr xmlns="http://schemas.microsoft.com/sharepoint/v3" xsi:nil="true"/>
    <vosDocState xmlns="http://schemas.microsoft.com/sharepoint/v3">in Arbeit</vosDocState>
    <vosProjectCustomer xmlns="http://schemas.microsoft.com/sharepoint/v3" xsi:nil="true"/>
    <vosProjectPhase xmlns="http://schemas.microsoft.com/sharepoint/v3" xsi:nil="true"/>
    <vosProjectShort xmlns="http://schemas.microsoft.com/sharepoint/v3" xsi:nil="true"/>
    <vosDocVer xmlns="http://schemas.microsoft.com/sharepoint/v3" xsi:nil="true"/>
    <vosDocClassification xmlns="http://schemas.microsoft.com/sharepoint/v3">nicht klassiert</vosDocClassification>
    <vosProjectDeliverable xmlns="http://schemas.microsoft.com/sharepoint/v3" xsi:nil="true"/>
    <vosProjectName xmlns="http://schemas.microsoft.com/sharepoint/v3" xsi:nil="true"/>
    <vosProjectLead xmlns="http://schemas.microsoft.com/sharepoint/v3" xsi:nil="true"/>
    <vosProjectMgmtActivity xmlns="http://schemas.microsoft.com/sharepoint/v3" xsi:nil="true"/>
    <Versionsbemerkung xmlns="99d7bc52-8cda-49bf-97a2-2cbaaebc3be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kt Management Dokument" ma:contentTypeID="0x01010042AA578C1F2AEA449886D6CC0B96CFC3010100F84BAE3DA3674D418F65B107A0ED8A85" ma:contentTypeVersion="16" ma:contentTypeDescription="Ein neues Projekt Management Dokument erstellen" ma:contentTypeScope="" ma:versionID="f6e3ef2842fe1a036a3c507071550341">
  <xsd:schema xmlns:xsd="http://www.w3.org/2001/XMLSchema" xmlns:xs="http://www.w3.org/2001/XMLSchema" xmlns:p="http://schemas.microsoft.com/office/2006/metadata/properties" xmlns:ns1="http://schemas.microsoft.com/sharepoint/v3" xmlns:ns2="99d7bc52-8cda-49bf-97a2-2cbaaebc3be5" targetNamespace="http://schemas.microsoft.com/office/2006/metadata/properties" ma:root="true" ma:fieldsID="2a0a1278c6ed96ce1b980909ed44d1b4" ns1:_="" ns2:_="">
    <xsd:import namespace="http://schemas.microsoft.com/sharepoint/v3"/>
    <xsd:import namespace="99d7bc52-8cda-49bf-97a2-2cbaaebc3be5"/>
    <xsd:element name="properties">
      <xsd:complexType>
        <xsd:sequence>
          <xsd:element name="documentManagement">
            <xsd:complexType>
              <xsd:all>
                <xsd:element ref="ns1:vosDocOrganisation" minOccurs="0"/>
                <xsd:element ref="ns1:vosDocOrganisationShort" minOccurs="0"/>
                <xsd:element ref="ns1:vosDocState" minOccurs="0"/>
                <xsd:element ref="ns1:vosDocClassification" minOccurs="0"/>
                <xsd:element ref="ns1:vosProjectPhase" minOccurs="0"/>
                <xsd:element ref="ns1:vosProjectDeliverable" minOccurs="0"/>
                <xsd:element ref="ns1:vosProjectName" minOccurs="0"/>
                <xsd:element ref="ns1:vosProjectShort" minOccurs="0"/>
                <xsd:element ref="ns1:vosProjectNr" minOccurs="0"/>
                <xsd:element ref="ns1:vosProjectLead" minOccurs="0"/>
                <xsd:element ref="ns1:vosProjectCustomer" minOccurs="0"/>
                <xsd:element ref="ns1:vosProjectMgmtActivity" minOccurs="0"/>
                <xsd:element ref="ns1:vosDocVer" minOccurs="0"/>
                <xsd:element ref="ns2:Versionsbemerk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osDocOrganisation" ma:index="8" nillable="true" ma:displayName="Organisation" ma:default="" ma:internalName="vosDocOrganisation">
      <xsd:simpleType>
        <xsd:restriction base="dms:Text"/>
      </xsd:simpleType>
    </xsd:element>
    <xsd:element name="vosDocOrganisationShort" ma:index="9" nillable="true" ma:displayName="Organisation Abkürzung" ma:default="" ma:internalName="vosDocOrganisationShort">
      <xsd:simpleType>
        <xsd:restriction base="dms:Text"/>
      </xsd:simpleType>
    </xsd:element>
    <xsd:element name="vosDocState" ma:index="10" nillable="true" ma:displayName="Dokument Status" ma:default="in Arbeit" ma:format="Dropdown" ma:internalName="vosDocState" ma:readOnly="false">
      <xsd:simpleType>
        <xsd:restriction base="dms:Choice">
          <xsd:enumeration value="in Arbeit"/>
          <xsd:enumeration value="zur Prüfung"/>
          <xsd:enumeration value="genehmigt zur Nutzung"/>
        </xsd:restriction>
      </xsd:simpleType>
    </xsd:element>
    <xsd:element name="vosDocClassification" ma:index="11" nillable="true" ma:displayName="Klassifizierung" ma:default="nicht klassiert" ma:format="Dropdown" ma:internalName="vosDocClassification" ma:readOnly="false">
      <xsd:simpleType>
        <xsd:restriction base="dms:Choice">
          <xsd:enumeration value="nicht klassiert"/>
          <xsd:enumeration value="intern"/>
          <xsd:enumeration value="vetraulich"/>
        </xsd:restriction>
      </xsd:simpleType>
    </xsd:element>
    <xsd:element name="vosProjectPhase" ma:index="12" nillable="true" ma:displayName="Projektphase" ma:format="Dropdown" ma:internalName="vosProjectPhase" ma:readOnly="false">
      <xsd:simpleType>
        <xsd:restriction base="dms:Choice">
          <xsd:enumeration value="Initalisierung"/>
          <xsd:enumeration value="Voranalyse"/>
          <xsd:enumeration value="Konzept"/>
          <xsd:enumeration value="Realisierung"/>
          <xsd:enumeration value="Implementation"/>
          <xsd:enumeration value="Einführung"/>
          <xsd:enumeration value="Abschluss"/>
        </xsd:restriction>
      </xsd:simpleType>
    </xsd:element>
    <xsd:element name="vosProjectDeliverable" ma:index="13" nillable="true" ma:displayName="Ergebnistyp" ma:format="Dropdown" ma:internalName="vosProjectDeliverable" ma:readOnly="false">
      <xsd:simpleType>
        <xsd:restriction base="dms:Choice">
          <xsd:enumeration value="Anwendungshandbuch"/>
          <xsd:enumeration value="Arbeitsauftrag"/>
          <xsd:enumeration value="Ausbildungskonzept"/>
          <xsd:enumeration value="Bedarfsanforderung"/>
          <xsd:enumeration value="Bericht"/>
          <xsd:enumeration value="Betriebshandbuch"/>
          <xsd:enumeration value="Einführungskonzept"/>
          <xsd:enumeration value="Evaluationsbericht"/>
          <xsd:enumeration value="Kriterienkatalog"/>
          <xsd:enumeration value="Lösungsvorschläge"/>
          <xsd:enumeration value="Offerte"/>
          <xsd:enumeration value="Organisationshandbuch"/>
          <xsd:enumeration value="Parametrisierungskonzept"/>
          <xsd:enumeration value="Pflichtenheft"/>
          <xsd:enumeration value="Projektantrag"/>
          <xsd:enumeration value="Projektentscheide"/>
          <xsd:enumeration value="Projekterfahrungen"/>
          <xsd:enumeration value="Projekthandbuch"/>
          <xsd:enumeration value="Projektplan"/>
          <xsd:enumeration value="Protokoll"/>
          <xsd:enumeration value="Prototyp"/>
          <xsd:enumeration value="Prozess- und Organisationsbeschreibung"/>
          <xsd:enumeration value="Supporthandbuch"/>
          <xsd:enumeration value="Systemanforderungen"/>
          <xsd:enumeration value="Systemarchitektur"/>
          <xsd:enumeration value="Systemziele"/>
          <xsd:enumeration value="Vertrag"/>
          <xsd:enumeration value="Wirtschaftlichkeit"/>
        </xsd:restriction>
      </xsd:simpleType>
    </xsd:element>
    <xsd:element name="vosProjectName" ma:index="14" nillable="true" ma:displayName="Projektname" ma:default="" ma:internalName="vosProjectName">
      <xsd:simpleType>
        <xsd:restriction base="dms:Text"/>
      </xsd:simpleType>
    </xsd:element>
    <xsd:element name="vosProjectShort" ma:index="15" nillable="true" ma:displayName="Projektabkürzung" ma:default="" ma:internalName="vosProjectShort">
      <xsd:simpleType>
        <xsd:restriction base="dms:Text"/>
      </xsd:simpleType>
    </xsd:element>
    <xsd:element name="vosProjectNr" ma:index="16" nillable="true" ma:displayName="Projektnummer" ma:default="" ma:internalName="vosProjectNr">
      <xsd:simpleType>
        <xsd:restriction base="dms:Text"/>
      </xsd:simpleType>
    </xsd:element>
    <xsd:element name="vosProjectLead" ma:index="17" nillable="true" ma:displayName="Projektleiter" ma:default="" ma:internalName="vosProjectLead">
      <xsd:simpleType>
        <xsd:restriction base="dms:Text"/>
      </xsd:simpleType>
    </xsd:element>
    <xsd:element name="vosProjectCustomer" ma:index="18" nillable="true" ma:displayName="Auftraggeber" ma:default="" ma:internalName="vosProjectCustomer">
      <xsd:simpleType>
        <xsd:restriction base="dms:Text"/>
      </xsd:simpleType>
    </xsd:element>
    <xsd:element name="vosProjectMgmtActivity" ma:index="19" nillable="true" ma:displayName="Projektführung" ma:format="Dropdown" ma:internalName="vosProjectMgmtActivity" ma:readOnly="false">
      <xsd:simpleType>
        <xsd:restriction base="dms:Choice">
          <xsd:enumeration value="Projektmanagement"/>
          <xsd:enumeration value="Risikomanagement"/>
          <xsd:enumeration value="Qualitätssicherung"/>
          <xsd:enumeration value="Konfigurationsmanagement"/>
          <xsd:enumeration value="Projektmarketing"/>
        </xsd:restriction>
      </xsd:simpleType>
    </xsd:element>
    <xsd:element name="vosDocVer" ma:index="20" nillable="true" ma:displayName="Dok Version" ma:default="" ma:internalName="vosDocVer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7bc52-8cda-49bf-97a2-2cbaaebc3be5" elementFormDefault="qualified">
    <xsd:import namespace="http://schemas.microsoft.com/office/2006/documentManagement/types"/>
    <xsd:import namespace="http://schemas.microsoft.com/office/infopath/2007/PartnerControls"/>
    <xsd:element name="Versionsbemerkung" ma:index="21" nillable="true" ma:displayName="Versionsbemerkung" ma:internalName="Versionsbemerk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68AFA-2C26-404F-894C-FD955BD11D9F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99d7bc52-8cda-49bf-97a2-2cbaaebc3be5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D64CF1-549C-43CF-AE2B-032C18B9D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9B085-1775-4AA3-974F-044D1750C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d7bc52-8cda-49bf-97a2-2cbaaebc3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Inserimento dati</vt:lpstr>
      <vt:lpstr>Quietanza</vt:lpstr>
      <vt:lpstr>Gestione delle versioni</vt:lpstr>
      <vt:lpstr>Tabella di calcolo</vt:lpstr>
      <vt:lpstr>'Inserimento dati'!Druckbereich</vt:lpstr>
      <vt:lpstr>Quietanza!Druckbereich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T. Ulrich</dc:creator>
  <cp:lastModifiedBy>Ulrich Stefan Tobias ESTV</cp:lastModifiedBy>
  <cp:lastPrinted>2025-03-19T12:23:11Z</cp:lastPrinted>
  <dcterms:created xsi:type="dcterms:W3CDTF">2023-02-27T15:32:06Z</dcterms:created>
  <dcterms:modified xsi:type="dcterms:W3CDTF">2025-08-18T09:36:11Z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0x01010042AA578C1F2AEA449886D6CC0B96CFC3010100F84BAE3DA3674D418F65B107A0ED8A85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2024-10-25T07:10:14Z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7e81d5ab-6f39-4507-8428-5a5fffccf48a</vt:lpwstr>
  </property>
  <property fmtid="{D5CDD505-2E9C-101B-9397-08002B2CF9AE}" pid="9" name="MSIP_Label_245c3252-146d-46f3-8062-82cd8c8d7e7d_ContentBits">
    <vt:lpwstr>0</vt:lpwstr>
  </property>
</Properties>
</file>